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https://ubcca-my.sharepoint.com/personal/hphung_student_ubc_ca/Documents/Documents/GitHub/My-E-portfolio/excel/"/>
    </mc:Choice>
  </mc:AlternateContent>
  <xr:revisionPtr revIDLastSave="1344" documentId="13_ncr:1_{DE845C2F-0DD9-4E74-9393-9AD4254C18F1}" xr6:coauthVersionLast="47" xr6:coauthVersionMax="47" xr10:uidLastSave="{D01EBDCF-C9FA-4269-841D-23541CCAF201}"/>
  <bookViews>
    <workbookView xWindow="-108" yWindow="-108" windowWidth="23256" windowHeight="12456" tabRatio="770" firstSheet="1" activeTab="2" xr2:uid="{87CAEE06-1392-421B-B9BC-EACA80A08C57}"/>
  </bookViews>
  <sheets>
    <sheet name="Water usage calculation" sheetId="11" r:id="rId1"/>
    <sheet name="Water Tower" sheetId="3" r:id="rId2"/>
    <sheet name="Structure and model settings" sheetId="12" r:id="rId3"/>
    <sheet name="Dimensioning and cost analysis " sheetId="6" r:id="rId4"/>
    <sheet name="Profile from Water" sheetId="9" r:id="rId5"/>
    <sheet name="Profile from Sewer" sheetId="8" r:id="rId6"/>
    <sheet name="Sewer network results" sheetId="7" r:id="rId7"/>
    <sheet name="Layout" sheetId="10" r:id="rId8"/>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14" i="6" l="1"/>
  <c r="L12" i="6"/>
  <c r="M11" i="6"/>
  <c r="L11" i="6"/>
  <c r="M10" i="6"/>
  <c r="L10" i="6"/>
  <c r="L17" i="6"/>
  <c r="M9" i="6"/>
  <c r="L9" i="6"/>
  <c r="F8" i="6"/>
  <c r="G16" i="6"/>
  <c r="F9" i="6"/>
  <c r="F10" i="6"/>
  <c r="F11" i="6"/>
  <c r="F12" i="6"/>
  <c r="F13" i="6"/>
  <c r="F14" i="6"/>
  <c r="F15" i="6"/>
  <c r="B68" i="3"/>
  <c r="E19" i="11"/>
  <c r="B10" i="11"/>
  <c r="E20" i="11"/>
  <c r="C22" i="11"/>
  <c r="B28" i="11" s="1"/>
  <c r="E21" i="11" l="1"/>
  <c r="D22" i="11" l="1"/>
  <c r="B12" i="11"/>
  <c r="B13" i="11"/>
  <c r="E22" i="11" l="1"/>
  <c r="B30" i="11" s="1"/>
  <c r="B33" i="11" s="1"/>
  <c r="B29" i="11"/>
  <c r="C29" i="11" l="1"/>
  <c r="B6" i="3"/>
</calcChain>
</file>

<file path=xl/sharedStrings.xml><?xml version="1.0" encoding="utf-8"?>
<sst xmlns="http://schemas.openxmlformats.org/spreadsheetml/2006/main" count="194" uniqueCount="179">
  <si>
    <t>Student's names:</t>
  </si>
  <si>
    <t>Anh Tran</t>
  </si>
  <si>
    <t>Hieu Phung</t>
  </si>
  <si>
    <t>Student's numbers:</t>
  </si>
  <si>
    <r>
      <rPr>
        <b/>
        <sz val="11"/>
        <color theme="1"/>
        <rFont val="Calibri"/>
        <family val="2"/>
        <scheme val="minor"/>
      </rPr>
      <t>Task description:</t>
    </r>
    <r>
      <rPr>
        <sz val="11"/>
        <color theme="1"/>
        <rFont val="Calibri"/>
        <family val="2"/>
        <scheme val="minor"/>
      </rPr>
      <t xml:space="preserve"> The aim of this task is to calculate the population, water usage and peak hour coefficient. </t>
    </r>
  </si>
  <si>
    <r>
      <rPr>
        <b/>
        <sz val="11"/>
        <color theme="1"/>
        <rFont val="Calibri"/>
        <family val="2"/>
        <scheme val="minor"/>
      </rPr>
      <t>WATER USAGE PER PERSON (l/d)</t>
    </r>
    <r>
      <rPr>
        <sz val="11"/>
        <color theme="1"/>
        <rFont val="Calibri"/>
        <family val="2"/>
        <scheme val="minor"/>
      </rPr>
      <t>: dependent on your combined student number. Calculate it by having 140 + last number of student id of both students. Example group with student numbers 225678 and 987654 would have water usage of 140 + 8 + 4 = 152)</t>
    </r>
  </si>
  <si>
    <r>
      <rPr>
        <b/>
        <sz val="11"/>
        <color theme="1"/>
        <rFont val="Calibri"/>
        <family val="2"/>
        <scheme val="minor"/>
      </rPr>
      <t>Number of people living in AO</t>
    </r>
    <r>
      <rPr>
        <sz val="11"/>
        <color theme="1"/>
        <rFont val="Calibri"/>
        <family val="2"/>
        <scheme val="minor"/>
      </rPr>
      <t>: if water usage per person is greater than 150, select 3; otherwise pick 4.</t>
    </r>
  </si>
  <si>
    <r>
      <rPr>
        <b/>
        <sz val="11"/>
        <color theme="1"/>
        <rFont val="Calibri"/>
        <family val="2"/>
        <scheme val="minor"/>
      </rPr>
      <t>Table 1.</t>
    </r>
    <r>
      <rPr>
        <sz val="11"/>
        <color theme="1"/>
        <rFont val="Calibri"/>
        <family val="2"/>
        <scheme val="minor"/>
      </rPr>
      <t xml:space="preserve"> Calculating daily demand for AO (detached houses)</t>
    </r>
  </si>
  <si>
    <t>WATER USAGE PER PERSON (l/d):</t>
  </si>
  <si>
    <t>Number of people living in AO:</t>
  </si>
  <si>
    <t>Water usage for each AO block (l/d):</t>
  </si>
  <si>
    <t>Daily demand (m³/d):</t>
  </si>
  <si>
    <r>
      <rPr>
        <b/>
        <sz val="11"/>
        <color theme="1"/>
        <rFont val="Calibri"/>
        <family val="2"/>
        <scheme val="minor"/>
      </rPr>
      <t>Table 2.</t>
    </r>
    <r>
      <rPr>
        <sz val="11"/>
        <color theme="1"/>
        <rFont val="Calibri"/>
        <family val="2"/>
        <scheme val="minor"/>
      </rPr>
      <t xml:space="preserve"> Calculating daily demand for the area</t>
    </r>
  </si>
  <si>
    <t>Number</t>
  </si>
  <si>
    <t>Number of residents</t>
  </si>
  <si>
    <t>Daily demand (m³/d)</t>
  </si>
  <si>
    <t>Qd Average demand (l/s)</t>
  </si>
  <si>
    <t>LTO (business)</t>
  </si>
  <si>
    <t>-</t>
  </si>
  <si>
    <t>Hint: you can use Ctrl + F --&gt; write text as example "LTO"--&gt; ok, in the software to select demand and see their total daily demand from result window.</t>
  </si>
  <si>
    <t>AP (villa)</t>
  </si>
  <si>
    <t>AKR (apartment block)</t>
  </si>
  <si>
    <t>AO (detached house)</t>
  </si>
  <si>
    <r>
      <rPr>
        <b/>
        <sz val="11"/>
        <color theme="1"/>
        <rFont val="Calibri"/>
        <family val="2"/>
        <scheme val="minor"/>
      </rPr>
      <t>Table 3.</t>
    </r>
    <r>
      <rPr>
        <sz val="11"/>
        <color theme="1"/>
        <rFont val="Calibri"/>
        <family val="2"/>
        <scheme val="minor"/>
      </rPr>
      <t xml:space="preserve"> Calculating peak coefficient</t>
    </r>
  </si>
  <si>
    <t>Population of the area</t>
  </si>
  <si>
    <t>Total daily demand (m³/d)</t>
  </si>
  <si>
    <t>Average total demand (l/s)</t>
  </si>
  <si>
    <t>Daily coefficient *</t>
  </si>
  <si>
    <t>Hourly coefficient *</t>
  </si>
  <si>
    <t>Peak hour demand (l/s)</t>
  </si>
  <si>
    <t>* these should be checked from lecture slides</t>
  </si>
  <si>
    <r>
      <rPr>
        <b/>
        <sz val="11"/>
        <color theme="1"/>
        <rFont val="Calibri"/>
        <family val="2"/>
        <scheme val="minor"/>
      </rPr>
      <t>Task description:</t>
    </r>
    <r>
      <rPr>
        <sz val="11"/>
        <color theme="1"/>
        <rFont val="Calibri"/>
        <family val="2"/>
        <scheme val="minor"/>
      </rPr>
      <t xml:space="preserve"> The aim of this task is to design, model and calculate the most important parameter regarding the tank. You need to answer questions and report the main values about it.</t>
    </r>
  </si>
  <si>
    <r>
      <rPr>
        <b/>
        <sz val="11"/>
        <color theme="1"/>
        <rFont val="Calibri"/>
        <family val="2"/>
        <scheme val="minor"/>
      </rPr>
      <t>Question</t>
    </r>
    <r>
      <rPr>
        <sz val="11"/>
        <color theme="1"/>
        <rFont val="Calibri"/>
        <family val="2"/>
        <scheme val="minor"/>
      </rPr>
      <t>: Where did you place a water tower in your system, and why? Post a picture</t>
    </r>
  </si>
  <si>
    <r>
      <rPr>
        <b/>
        <sz val="11"/>
        <color theme="1"/>
        <rFont val="Calibri"/>
        <family val="2"/>
        <scheme val="minor"/>
      </rPr>
      <t>Table 4.</t>
    </r>
    <r>
      <rPr>
        <sz val="11"/>
        <color theme="1"/>
        <rFont val="Calibri"/>
        <family val="2"/>
        <scheme val="minor"/>
      </rPr>
      <t xml:space="preserve"> Tank parameters</t>
    </r>
  </si>
  <si>
    <t>Tank z-elevation m</t>
  </si>
  <si>
    <t>Tank volume m3</t>
  </si>
  <si>
    <t>Tank maximum level m</t>
  </si>
  <si>
    <r>
      <rPr>
        <b/>
        <sz val="11"/>
        <color theme="1"/>
        <rFont val="Calibri"/>
        <family val="2"/>
        <scheme val="minor"/>
      </rPr>
      <t>Question:</t>
    </r>
    <r>
      <rPr>
        <sz val="11"/>
        <color theme="1"/>
        <rFont val="Calibri"/>
        <family val="2"/>
        <scheme val="minor"/>
      </rPr>
      <t xml:space="preserve"> Inspect the "pressure" result for the water tank. </t>
    </r>
  </si>
  <si>
    <t>Your water tank should never run out of water, or get completely full.</t>
  </si>
  <si>
    <t xml:space="preserve">You need to change the setting in the Kauhakorpi pumping station, so that it pumps high enough pressure. </t>
  </si>
  <si>
    <t xml:space="preserve">Use Profile and Drawing States to understand the situation in the network while adjusting the setting. </t>
  </si>
  <si>
    <t>Post a picture here of the water tower pressure in both average and dimensioning demand.</t>
  </si>
  <si>
    <t>Could it be built with lower height and price? Why?</t>
  </si>
  <si>
    <r>
      <rPr>
        <b/>
        <sz val="11"/>
        <color theme="1"/>
        <rFont val="Calibri"/>
        <family val="2"/>
        <scheme val="minor"/>
      </rPr>
      <t>Task description</t>
    </r>
    <r>
      <rPr>
        <sz val="11"/>
        <color theme="1"/>
        <rFont val="Calibri"/>
        <family val="2"/>
        <scheme val="minor"/>
      </rPr>
      <t xml:space="preserve">: The aim of this task is to model the network and to get it to work in every scenario. </t>
    </r>
  </si>
  <si>
    <r>
      <rPr>
        <b/>
        <sz val="11"/>
        <color theme="1"/>
        <rFont val="Calibri"/>
        <family val="2"/>
        <scheme val="minor"/>
      </rPr>
      <t>Question</t>
    </r>
    <r>
      <rPr>
        <sz val="11"/>
        <color theme="1"/>
        <rFont val="Calibri"/>
        <family val="2"/>
        <scheme val="minor"/>
      </rPr>
      <t>: How did you manage to structure your network to be reliable and efficient? (post a screenshot and briefly explain)</t>
    </r>
  </si>
  <si>
    <r>
      <rPr>
        <b/>
        <sz val="11"/>
        <color theme="1"/>
        <rFont val="Calibri"/>
        <family val="2"/>
        <scheme val="minor"/>
      </rPr>
      <t>Question</t>
    </r>
    <r>
      <rPr>
        <sz val="11"/>
        <color theme="1"/>
        <rFont val="Calibri"/>
        <family val="2"/>
        <scheme val="minor"/>
      </rPr>
      <t xml:space="preserve">: How did you manage to have proper Unit headloss and Velocity? </t>
    </r>
  </si>
  <si>
    <r>
      <rPr>
        <b/>
        <sz val="11"/>
        <color theme="1"/>
        <rFont val="Calibri"/>
        <family val="2"/>
        <scheme val="minor"/>
      </rPr>
      <t>Question</t>
    </r>
    <r>
      <rPr>
        <sz val="11"/>
        <color theme="1"/>
        <rFont val="Calibri"/>
        <family val="2"/>
        <scheme val="minor"/>
      </rPr>
      <t>: How did you manage to satisfy the pressures in all nodes?</t>
    </r>
  </si>
  <si>
    <r>
      <rPr>
        <b/>
        <sz val="11"/>
        <color theme="1"/>
        <rFont val="Calibri"/>
        <family val="2"/>
        <scheme val="minor"/>
      </rPr>
      <t>Table 5</t>
    </r>
    <r>
      <rPr>
        <sz val="11"/>
        <color theme="1"/>
        <rFont val="Calibri"/>
        <family val="2"/>
        <scheme val="minor"/>
      </rPr>
      <t>. Pump setting of different scenarios</t>
    </r>
  </si>
  <si>
    <t>Scenarios</t>
  </si>
  <si>
    <t>Koivistonkylä pump setting</t>
  </si>
  <si>
    <t>Kauhakorpi pump setting</t>
  </si>
  <si>
    <t>Dimensioning demand</t>
  </si>
  <si>
    <t>Average demand</t>
  </si>
  <si>
    <t>Water only from Koivistonkylä</t>
  </si>
  <si>
    <t>Water only from Kauhakorpi</t>
  </si>
  <si>
    <r>
      <rPr>
        <b/>
        <sz val="11"/>
        <color theme="1"/>
        <rFont val="Calibri"/>
        <family val="2"/>
        <scheme val="minor"/>
      </rPr>
      <t xml:space="preserve">Task description: </t>
    </r>
    <r>
      <rPr>
        <sz val="11"/>
        <color theme="1"/>
        <rFont val="Calibri"/>
        <family val="2"/>
        <scheme val="minor"/>
      </rPr>
      <t>The aim of this task is to dimension and analyze the investment cost of the dimensioned main trunk pipeline.</t>
    </r>
  </si>
  <si>
    <r>
      <rPr>
        <b/>
        <sz val="11"/>
        <color theme="1"/>
        <rFont val="Calibri"/>
        <family val="2"/>
        <scheme val="minor"/>
      </rPr>
      <t>Hint</t>
    </r>
    <r>
      <rPr>
        <sz val="11"/>
        <color theme="1"/>
        <rFont val="Calibri"/>
        <family val="2"/>
        <scheme val="minor"/>
      </rPr>
      <t>: Visualize the "Results: Costs" visualization.</t>
    </r>
  </si>
  <si>
    <r>
      <rPr>
        <b/>
        <sz val="11"/>
        <color theme="1"/>
        <rFont val="Calibri"/>
        <family val="2"/>
        <scheme val="minor"/>
      </rPr>
      <t>Table 6.</t>
    </r>
    <r>
      <rPr>
        <sz val="11"/>
        <color theme="1"/>
        <rFont val="Calibri"/>
        <family val="2"/>
        <scheme val="minor"/>
      </rPr>
      <t xml:space="preserve"> Cost analysis trunk pipeline</t>
    </r>
  </si>
  <si>
    <r>
      <rPr>
        <b/>
        <sz val="11"/>
        <color theme="1"/>
        <rFont val="Calibri"/>
        <family val="2"/>
        <scheme val="minor"/>
      </rPr>
      <t>Table 7.</t>
    </r>
    <r>
      <rPr>
        <sz val="11"/>
        <color theme="1"/>
        <rFont val="Calibri"/>
        <family val="2"/>
        <scheme val="minor"/>
      </rPr>
      <t xml:space="preserve"> Total cost analysis </t>
    </r>
  </si>
  <si>
    <t>Start</t>
  </si>
  <si>
    <t>End</t>
  </si>
  <si>
    <t>Length (m)</t>
  </si>
  <si>
    <t>Size</t>
  </si>
  <si>
    <t>Cost of unit length</t>
  </si>
  <si>
    <t>Cost</t>
  </si>
  <si>
    <t>Koivistonkylä (north)</t>
  </si>
  <si>
    <t>Kauhakorpi (east)</t>
  </si>
  <si>
    <t>CP2</t>
  </si>
  <si>
    <t>J39</t>
  </si>
  <si>
    <t>Avg electricity in day (kWh)</t>
  </si>
  <si>
    <t>J1005</t>
  </si>
  <si>
    <t>Avg electricity in year (kWh)</t>
  </si>
  <si>
    <t>J1076</t>
  </si>
  <si>
    <t>Maintenance expenses</t>
  </si>
  <si>
    <t>J1026</t>
  </si>
  <si>
    <t>J1041</t>
  </si>
  <si>
    <t>Total Pump expenses (Annual)</t>
  </si>
  <si>
    <t>J1004</t>
  </si>
  <si>
    <t>CP1</t>
  </si>
  <si>
    <t>How many year's worth of pumping
costs are your initial investments?</t>
  </si>
  <si>
    <t>Sum</t>
  </si>
  <si>
    <r>
      <rPr>
        <b/>
        <sz val="11"/>
        <color theme="1"/>
        <rFont val="Calibri"/>
        <family val="2"/>
        <scheme val="minor"/>
      </rPr>
      <t xml:space="preserve">Task description: </t>
    </r>
    <r>
      <rPr>
        <sz val="11"/>
        <color theme="1"/>
        <rFont val="Calibri"/>
        <family val="2"/>
        <scheme val="minor"/>
      </rPr>
      <t>Post a couple of screen shots from profile view window here.</t>
    </r>
  </si>
  <si>
    <t>The profile should be from the water tank to the Kauhakorpi pumping station.</t>
  </si>
  <si>
    <t>Take profile views from each scenario different scenarios. In your "Water only from Koivistonkylä", the profile should be from Koivistonkylä pumping station to the water tower</t>
  </si>
  <si>
    <t>Familiarize yourself with the Profile View Window properties and options. Click the window to see its Properties. Add results to Profile View: Material, abs flow (max), Velocity (max), unit head loss (max)</t>
  </si>
  <si>
    <r>
      <rPr>
        <b/>
        <sz val="11"/>
        <color theme="1"/>
        <rFont val="Calibri"/>
        <family val="2"/>
        <scheme val="minor"/>
      </rPr>
      <t>Task description</t>
    </r>
    <r>
      <rPr>
        <sz val="11"/>
        <color theme="1"/>
        <rFont val="Calibri"/>
        <family val="2"/>
        <scheme val="minor"/>
      </rPr>
      <t xml:space="preserve">: The aim of this task is to model sewer network. </t>
    </r>
  </si>
  <si>
    <r>
      <rPr>
        <b/>
        <sz val="11"/>
        <color theme="1"/>
        <rFont val="Calibri"/>
        <family val="2"/>
        <scheme val="minor"/>
      </rPr>
      <t>Question</t>
    </r>
    <r>
      <rPr>
        <sz val="11"/>
        <color theme="1"/>
        <rFont val="Calibri"/>
        <family val="2"/>
        <scheme val="minor"/>
      </rPr>
      <t>: How did you consider the leakages into the network?</t>
    </r>
  </si>
  <si>
    <r>
      <rPr>
        <b/>
        <sz val="11"/>
        <color theme="1"/>
        <rFont val="Calibri"/>
        <family val="2"/>
        <scheme val="minor"/>
      </rPr>
      <t>Question</t>
    </r>
    <r>
      <rPr>
        <sz val="11"/>
        <color theme="1"/>
        <rFont val="Calibri"/>
        <family val="2"/>
        <scheme val="minor"/>
      </rPr>
      <t>: Post a picture of your network with the Drawing State "Results: Capacity and Self-cleaning" and explain how did you dimension your network?</t>
    </r>
  </si>
  <si>
    <r>
      <rPr>
        <b/>
        <sz val="11"/>
        <color theme="1"/>
        <rFont val="Calibri"/>
        <family val="2"/>
        <scheme val="minor"/>
      </rPr>
      <t>Table 8.</t>
    </r>
    <r>
      <rPr>
        <sz val="11"/>
        <color theme="1"/>
        <rFont val="Calibri"/>
        <family val="2"/>
        <scheme val="minor"/>
      </rPr>
      <t xml:space="preserve"> Sewer model parameters</t>
    </r>
  </si>
  <si>
    <t>How many pumping stations did you need for your network?</t>
  </si>
  <si>
    <t>Maximum velocity in gravitational pipes</t>
  </si>
  <si>
    <r>
      <t>Question:</t>
    </r>
    <r>
      <rPr>
        <sz val="11"/>
        <color theme="1"/>
        <rFont val="Calibri"/>
        <family val="2"/>
        <scheme val="minor"/>
      </rPr>
      <t xml:space="preserve"> Post a picture of your network with the Drawing state "Results: Overflows (l/s) and Gross Flow [m³/d]" with the scenario "Future Wet Season"</t>
    </r>
  </si>
  <si>
    <r>
      <rPr>
        <b/>
        <sz val="11"/>
        <color theme="1"/>
        <rFont val="Calibri"/>
        <family val="2"/>
        <scheme val="minor"/>
      </rPr>
      <t>Task description</t>
    </r>
    <r>
      <rPr>
        <sz val="11"/>
        <color theme="1"/>
        <rFont val="Calibri"/>
        <family val="2"/>
        <scheme val="minor"/>
      </rPr>
      <t>: Post a picture of profile from the furthest point to the Outfall. The Profile needs to go through the pumping station(s)</t>
    </r>
  </si>
  <si>
    <t>Familiarize yourself with the Profile View Window properties and options. Click the window to see its Properties. Add results to Profile View: material, Slope, Capacity (max), Velocity (max)</t>
  </si>
  <si>
    <t xml:space="preserve"> </t>
  </si>
  <si>
    <r>
      <rPr>
        <b/>
        <sz val="11"/>
        <color theme="1"/>
        <rFont val="Calibri"/>
        <family val="2"/>
        <scheme val="minor"/>
      </rPr>
      <t>Task description</t>
    </r>
    <r>
      <rPr>
        <sz val="11"/>
        <color theme="1"/>
        <rFont val="Calibri"/>
        <family val="2"/>
        <scheme val="minor"/>
      </rPr>
      <t>: Post the layout of combined networks here that you have made in CAD</t>
    </r>
  </si>
  <si>
    <t>Maximum unit headloss</t>
  </si>
  <si>
    <t>Should be 1–5 m/km in dimensioning scenario. Values of up to 8 and 10 are acceptible in extreme cases, if the pressures and pressure differences are still ok.</t>
  </si>
  <si>
    <t>Needs to be high enough, typically over 25 m</t>
  </si>
  <si>
    <t>Minimum pressure</t>
  </si>
  <si>
    <t>Pressure difference is the difference between minimum and maximum pressures. The values should ideally be less than 5 mwc/d but up to 8 to 10 is still acceptible, if cannot be avoided in extreme cases.</t>
  </si>
  <si>
    <t>Pressure difference</t>
  </si>
  <si>
    <t>Maximum velocity</t>
  </si>
  <si>
    <t>Maximum velocity is not important in planning or dimensioning, but it still good to have it below 0,5 m/s if possible. Very small values, in range of &lt;&lt;0.01 m/s, can hint to potential quality problems as water might get stale.</t>
  </si>
  <si>
    <t>The edge of the network should be dimenisioned as 63PEH so that it could save money.</t>
  </si>
  <si>
    <t>PEH pipe can bend easily</t>
  </si>
  <si>
    <t xml:space="preserve">In the morning, the consumption is low and we have 30 in the settings. </t>
  </si>
  <si>
    <t>Can we use different type of pipe in the system?</t>
  </si>
  <si>
    <t>(Based on the table on slide 23 of lecture designing of water distribution network)</t>
  </si>
  <si>
    <t>(Based on the highest consumption coefficient in the model's pattern)</t>
  </si>
  <si>
    <t>The peak hour demand is calculated as follow</t>
  </si>
  <si>
    <t>Question: Briefly explain how you 
calculated the peak hour demand and how you are going to use it in the model?</t>
  </si>
  <si>
    <t xml:space="preserve">The peak hour demand can be used for determining the setting of the pump. The setting of the pump should be higher than that </t>
  </si>
  <si>
    <t>of the peak hour demand. In this case, the setting of the pump should be higher than 31.2</t>
  </si>
  <si>
    <t>(As in the instruction)</t>
  </si>
  <si>
    <t>Vuores demand (m3/day)</t>
  </si>
  <si>
    <t>Total demand (m3/day)</t>
  </si>
  <si>
    <t>(The ground level is 137.2m, and we need to have the tank installed at the point where it is higher than the highest demand in the network. In this case, the highest point in the network is 139.69m. Therefore, the height of the tank is 33.15 meters)</t>
  </si>
  <si>
    <t>(The tank volume is determined based on the demand of the desigend area and Vuores area. The volume should be higher than 50% of designed demand and 50% demand of Vuores area, which is higher than 664.26 m3/d)</t>
  </si>
  <si>
    <t>(To ensure the tank never be empty or too full)</t>
  </si>
  <si>
    <r>
      <rPr>
        <b/>
        <sz val="11"/>
        <color theme="1"/>
        <rFont val="Calibri"/>
        <family val="2"/>
        <scheme val="minor"/>
      </rPr>
      <t>Question</t>
    </r>
    <r>
      <rPr>
        <sz val="11"/>
        <color theme="1"/>
        <rFont val="Calibri"/>
        <family val="2"/>
        <scheme val="minor"/>
      </rPr>
      <t>: Calculate the cost of the water tank. Costs can be estimated as 1000 €/m³ + 20 000 €/m per elevating the tank above ground level.</t>
    </r>
  </si>
  <si>
    <r>
      <rPr>
        <b/>
        <sz val="11"/>
        <color theme="1"/>
        <rFont val="Calibri"/>
        <family val="2"/>
        <scheme val="minor"/>
      </rPr>
      <t>Figure 1</t>
    </r>
    <r>
      <rPr>
        <sz val="11"/>
        <color theme="1"/>
        <rFont val="Calibri"/>
        <family val="2"/>
        <scheme val="minor"/>
      </rPr>
      <t>. Location of the water tank.</t>
    </r>
  </si>
  <si>
    <r>
      <rPr>
        <b/>
        <sz val="11"/>
        <color theme="1"/>
        <rFont val="Calibri"/>
        <family val="2"/>
        <scheme val="minor"/>
      </rPr>
      <t>Figure 3</t>
    </r>
    <r>
      <rPr>
        <sz val="11"/>
        <color theme="1"/>
        <rFont val="Calibri"/>
        <family val="2"/>
        <scheme val="minor"/>
      </rPr>
      <t>. Pressure of the water tank in Average Demand.</t>
    </r>
  </si>
  <si>
    <r>
      <rPr>
        <b/>
        <sz val="11"/>
        <color theme="1"/>
        <rFont val="Calibri"/>
        <family val="2"/>
        <scheme val="minor"/>
      </rPr>
      <t>Figure 2</t>
    </r>
    <r>
      <rPr>
        <sz val="11"/>
        <color theme="1"/>
        <rFont val="Calibri"/>
        <family val="2"/>
        <scheme val="minor"/>
      </rPr>
      <t>. Pressure of the water tank in Dimensioning Demand</t>
    </r>
  </si>
  <si>
    <t>Cost of the tank</t>
  </si>
  <si>
    <t>€</t>
  </si>
  <si>
    <t>(The volume of the tank is 1145.1 m3, and the height of the tank is 33.15 m)</t>
  </si>
  <si>
    <t>According to Costhack, the price for a medium water tower is varied between 1 million USD and</t>
  </si>
  <si>
    <t>5 millions USD. Hence, the price in our case is reasonable.</t>
  </si>
  <si>
    <t>(https://costhack.com/cost-to-build-a-water-tower/)</t>
  </si>
  <si>
    <t xml:space="preserve">The design was checked by using the Results windows as shown in Figure 1 - 4. </t>
  </si>
  <si>
    <t xml:space="preserve">We combined the loop and branch system to design the network so that the systems were cost-effective as well as ensured the water distribution to the customers. </t>
  </si>
  <si>
    <t>The loop system was used to make the distribution run smoothly even when there was a pipe burst. Branched system was used when there were customers at the border of the network or the demand was not too many in number.</t>
  </si>
  <si>
    <t>We based on the description of the results</t>
  </si>
  <si>
    <t>Unit headloss: the value should be in range 1-5 m/km. In extreme case, the value is up tp 8-10 m/km.</t>
  </si>
  <si>
    <t>Velocity: the value should be below 0.5 m/s.</t>
  </si>
  <si>
    <t>We chose the pipes' size so that they met the requirement. When the headloss was high, we increased the size, and when the headloss was low, we decreased the size.</t>
  </si>
  <si>
    <t xml:space="preserve">For velocity, it was the same method, the smaller the diameter of the pipe, the higher velocity we got, and vice versa. </t>
  </si>
  <si>
    <t xml:space="preserve">The materials of the pipe was also important, we chose PEH type since it can bend more easily. </t>
  </si>
  <si>
    <t>We dimensioned the pipe so that it met the requirement of less than 5 mwc/day.</t>
  </si>
  <si>
    <t>315PEH</t>
  </si>
  <si>
    <t>355PEH</t>
  </si>
  <si>
    <t>280PEH</t>
  </si>
  <si>
    <t>J1084</t>
  </si>
  <si>
    <t>Pump price</t>
  </si>
  <si>
    <t>Electricity price</t>
  </si>
  <si>
    <t>cent/kWh</t>
  </si>
  <si>
    <t>Annual expenses (€)</t>
  </si>
  <si>
    <t>The leakages is estimated based on the typical average leakage in sewer network, which is 30-50% as in the lecture's slide.</t>
  </si>
  <si>
    <t>Then, in the software, the leakage was assigned to the model by choosing Tools -&gt; Inflows -&gt; Assign leak</t>
  </si>
  <si>
    <t xml:space="preserve">In our model, the percentage of leakage was 30%. </t>
  </si>
  <si>
    <t>First, automatic interpolate was used. Then, the invert elevation was adjusted so that the manhole depth is between 1 to 5 meters.</t>
  </si>
  <si>
    <t xml:space="preserve">The pipe was dimensioned so that there were no self-cleaning problems. If there are problem of self-cleaning, then the diameter of the pipe will be decreased to increase the pressure, hence, the velocity will be increased naturally. </t>
  </si>
  <si>
    <t>Storage Unit(s) volume (m3)</t>
  </si>
  <si>
    <t>Depth of deepest manhole (m)</t>
  </si>
  <si>
    <t>in Figure 2, there are 2 overflow as showed in yellow dot. Due to the increased inflow some of the conduit got full during the process, leading to pile up sewer, then raising the relative max depth and cause overflow when above 100%</t>
  </si>
  <si>
    <t>In this sewer network, we chose concrete pipe due to their durability when exposing to the wastewater. However, there are several choices of materials,</t>
  </si>
  <si>
    <t>such as PVC, which  can be considered as a good materials for sewer pipes. (Pipelining Technologies, Inc)</t>
  </si>
  <si>
    <t>The only concern about our network is the diameter of the pipe. In our model, the pipe's diameter is 150 mm as the smallest pipes. However, the recommended diameter for gravitational system is more than 160 mm.</t>
  </si>
  <si>
    <t>The reason that we chose 150 mm as our value for the pipes is because there is no value of 160 mm for concrete pipe in the software. Additionally, if we increase the diameter, the self-cleaning properties of the pipes</t>
  </si>
  <si>
    <t>are not met. Therefore, 150B is the smallest value that we can use in our model. This is nearly close to the recommended value of 160 mm. It is obvious that we can chose another materials such as PEH or M, which stands for plastics</t>
  </si>
  <si>
    <t xml:space="preserve">and PVC, but as mentioned above, the selection of concrete pipe is more durable and more environmental friendly. </t>
  </si>
  <si>
    <t>The capacity (max) values are below 1, thus, the system can be gravitational conveyed to the outfall.</t>
  </si>
  <si>
    <t>The velocity (max) are also in range of 0.1-1 m/s, which is in typical range of velocity in sewer system which was showed in design of sewer system lecture of Karin Lepola. (Lepola, 2022)</t>
  </si>
  <si>
    <t>*Note:</t>
  </si>
  <si>
    <t>Why choosing PEH</t>
  </si>
  <si>
    <r>
      <rPr>
        <b/>
        <sz val="11"/>
        <color theme="1"/>
        <rFont val="Calibri"/>
        <family val="2"/>
        <scheme val="minor"/>
      </rPr>
      <t>Figure 1</t>
    </r>
    <r>
      <rPr>
        <sz val="11"/>
        <color theme="1"/>
        <rFont val="Calibri"/>
        <family val="2"/>
        <scheme val="minor"/>
      </rPr>
      <t>. Minimum Pressure of Dimensioning Demand</t>
    </r>
  </si>
  <si>
    <r>
      <rPr>
        <b/>
        <sz val="11"/>
        <color theme="1"/>
        <rFont val="Calibri"/>
        <family val="2"/>
        <scheme val="minor"/>
      </rPr>
      <t>Figure 2</t>
    </r>
    <r>
      <rPr>
        <sz val="11"/>
        <color theme="1"/>
        <rFont val="Calibri"/>
        <family val="2"/>
        <scheme val="minor"/>
      </rPr>
      <t>. Maximum unit headloss in Dimensioning Demand</t>
    </r>
  </si>
  <si>
    <r>
      <rPr>
        <b/>
        <sz val="11"/>
        <color theme="1"/>
        <rFont val="Calibri"/>
        <family val="2"/>
        <scheme val="minor"/>
      </rPr>
      <t>Figure 3</t>
    </r>
    <r>
      <rPr>
        <sz val="11"/>
        <color theme="1"/>
        <rFont val="Calibri"/>
        <family val="2"/>
        <scheme val="minor"/>
      </rPr>
      <t>. Pressure difference in Dimensioning Demand.</t>
    </r>
  </si>
  <si>
    <r>
      <rPr>
        <b/>
        <sz val="11"/>
        <color theme="1"/>
        <rFont val="Calibri"/>
        <family val="2"/>
        <scheme val="minor"/>
      </rPr>
      <t>Figure 4</t>
    </r>
    <r>
      <rPr>
        <sz val="11"/>
        <color theme="1"/>
        <rFont val="Calibri"/>
        <family val="2"/>
        <scheme val="minor"/>
      </rPr>
      <t>. Maximum velocity in Dimensioning Demand.</t>
    </r>
  </si>
  <si>
    <r>
      <rPr>
        <b/>
        <sz val="11"/>
        <color theme="1"/>
        <rFont val="Calibri"/>
        <family val="2"/>
        <scheme val="minor"/>
      </rPr>
      <t>Figure 1</t>
    </r>
    <r>
      <rPr>
        <sz val="11"/>
        <color theme="1"/>
        <rFont val="Calibri"/>
        <family val="2"/>
        <scheme val="minor"/>
      </rPr>
      <t>. Example of cost results in Fluidit software.</t>
    </r>
  </si>
  <si>
    <r>
      <rPr>
        <b/>
        <sz val="11"/>
        <color theme="1"/>
        <rFont val="Calibri"/>
        <family val="2"/>
        <scheme val="minor"/>
      </rPr>
      <t>Figure 1</t>
    </r>
    <r>
      <rPr>
        <sz val="11"/>
        <color theme="1"/>
        <rFont val="Calibri"/>
        <family val="2"/>
        <scheme val="minor"/>
      </rPr>
      <t>. Profile of water from the case of Dimensioning Demand Scenario</t>
    </r>
  </si>
  <si>
    <r>
      <rPr>
        <b/>
        <sz val="11"/>
        <color theme="1"/>
        <rFont val="Calibri"/>
        <family val="2"/>
        <scheme val="minor"/>
      </rPr>
      <t>Figure 2</t>
    </r>
    <r>
      <rPr>
        <sz val="11"/>
        <color theme="1"/>
        <rFont val="Calibri"/>
        <family val="2"/>
        <scheme val="minor"/>
      </rPr>
      <t>. Profile of water from Average Demand Scenario.</t>
    </r>
  </si>
  <si>
    <r>
      <rPr>
        <b/>
        <sz val="11"/>
        <color theme="1"/>
        <rFont val="Calibri"/>
        <family val="2"/>
        <scheme val="minor"/>
      </rPr>
      <t>Figure 3</t>
    </r>
    <r>
      <rPr>
        <sz val="11"/>
        <color theme="1"/>
        <rFont val="Calibri"/>
        <family val="2"/>
        <scheme val="minor"/>
      </rPr>
      <t>. Profile of water from Kauhakorpi Scenario.</t>
    </r>
  </si>
  <si>
    <r>
      <rPr>
        <b/>
        <sz val="11"/>
        <color theme="1"/>
        <rFont val="Calibri"/>
        <family val="2"/>
        <scheme val="minor"/>
      </rPr>
      <t>Figure 4</t>
    </r>
    <r>
      <rPr>
        <sz val="11"/>
        <color theme="1"/>
        <rFont val="Calibri"/>
        <family val="2"/>
        <scheme val="minor"/>
      </rPr>
      <t>. Profile of water from Koivistonkylä Scenario.</t>
    </r>
  </si>
  <si>
    <r>
      <rPr>
        <b/>
        <sz val="11"/>
        <color theme="1"/>
        <rFont val="Calibri"/>
        <family val="2"/>
        <scheme val="minor"/>
      </rPr>
      <t>Figure 1.</t>
    </r>
    <r>
      <rPr>
        <sz val="11"/>
        <color theme="1"/>
        <rFont val="Calibri"/>
        <family val="2"/>
        <scheme val="minor"/>
      </rPr>
      <t xml:space="preserve"> Result of Capacity and Self-cleaning.</t>
    </r>
  </si>
  <si>
    <r>
      <rPr>
        <b/>
        <sz val="11"/>
        <color theme="1"/>
        <rFont val="Calibri"/>
        <family val="2"/>
        <scheme val="minor"/>
      </rPr>
      <t>Figure 2.</t>
    </r>
    <r>
      <rPr>
        <sz val="11"/>
        <color theme="1"/>
        <rFont val="Calibri"/>
        <family val="2"/>
        <scheme val="minor"/>
      </rPr>
      <t xml:space="preserve"> Results: Overflows (l/s) and Gross Flow (m3/d) in the "Future Wet Season" Scenario.</t>
    </r>
  </si>
  <si>
    <t>References: Pipelining. N.d. Sewer Pipe Materials: What Are Your Pipes Made of?</t>
  </si>
  <si>
    <r>
      <rPr>
        <b/>
        <sz val="11"/>
        <color theme="1"/>
        <rFont val="Calibri"/>
        <family val="2"/>
        <scheme val="minor"/>
      </rPr>
      <t>Figure 1</t>
    </r>
    <r>
      <rPr>
        <sz val="11"/>
        <color theme="1"/>
        <rFont val="Calibri"/>
        <family val="2"/>
        <scheme val="minor"/>
      </rPr>
      <t>. Layout of combined network</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</si>
</sst>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1"/>
      <color theme="1"/>
      <name val="Calibri"/>
      <family val="2"/>
      <scheme val="minor"/>
    </font>
    <font>
      <sz val="11"/>
      <color rgb="FF006100"/>
      <name val="Calibri"/>
      <family val="2"/>
      <scheme val="minor"/>
    </font>
    <font>
      <sz val="11"/>
      <color rgb="FF9C0006"/>
      <name val="Calibri"/>
      <family val="2"/>
      <scheme val="minor"/>
    </font>
    <font>
      <sz val="11"/>
      <color rgb="FFFF0000"/>
      <name val="Calibri"/>
      <family val="2"/>
      <scheme val="minor"/>
    </font>
  </fonts>
  <fills count="5">
    <fill>
      <patternFill patternType="none"/>
    </fill>
    <fill>
      <patternFill patternType="gray125"/>
    </fill>
    <fill>
      <patternFill patternType="solid">
        <fgColor theme="9" tint="0.59999389629810485"/>
        <bgColor indexed="64"/>
      </patternFill>
    </fill>
    <fill>
      <patternFill patternType="solid">
        <fgColor rgb="FFC6EFCE"/>
      </patternFill>
    </fill>
    <fill>
      <patternFill patternType="solid">
        <fgColor rgb="FFFFC7CE"/>
      </patternFill>
    </fill>
  </fills>
  <borders count="22">
    <border>
      <left/>
      <right/>
      <top/>
      <bottom/>
      <diagonal/>
    </border>
    <border>
      <left/>
      <right/>
      <top style="medium">
        <color indexed="64"/>
      </top>
      <bottom style="medium">
        <color indexed="64"/>
      </bottom>
      <diagonal/>
    </border>
    <border>
      <left/>
      <right/>
      <top/>
      <bottom style="medium">
        <color indexed="64"/>
      </bottom>
      <diagonal/>
    </border>
    <border>
      <left/>
      <right style="thin">
        <color theme="9" tint="-0.249977111117893"/>
      </right>
      <top style="medium">
        <color indexed="64"/>
      </top>
      <bottom style="thin">
        <color theme="9" tint="-0.249977111117893"/>
      </bottom>
      <diagonal/>
    </border>
    <border>
      <left/>
      <right style="thin">
        <color theme="9" tint="-0.249977111117893"/>
      </right>
      <top style="medium">
        <color indexed="64"/>
      </top>
      <bottom/>
      <diagonal/>
    </border>
    <border>
      <left/>
      <right style="thin">
        <color theme="9" tint="-0.249977111117893"/>
      </right>
      <top style="thin">
        <color theme="9" tint="-0.249977111117893"/>
      </top>
      <bottom style="thin">
        <color theme="9" tint="-0.249977111117893"/>
      </bottom>
      <diagonal/>
    </border>
    <border>
      <left/>
      <right style="thin">
        <color theme="9" tint="-0.249977111117893"/>
      </right>
      <top/>
      <bottom/>
      <diagonal/>
    </border>
    <border>
      <left/>
      <right style="thin">
        <color theme="9" tint="-0.249977111117893"/>
      </right>
      <top/>
      <bottom style="medium">
        <color indexed="64"/>
      </bottom>
      <diagonal/>
    </border>
    <border>
      <left/>
      <right style="thin">
        <color theme="9" tint="-0.249977111117893"/>
      </right>
      <top/>
      <bottom style="thin">
        <color theme="9" tint="-0.249977111117893"/>
      </bottom>
      <diagonal/>
    </border>
    <border>
      <left/>
      <right style="thin">
        <color theme="9" tint="-0.249977111117893"/>
      </right>
      <top style="thin">
        <color theme="9" tint="-0.249977111117893"/>
      </top>
      <bottom style="medium">
        <color indexed="64"/>
      </bottom>
      <diagonal/>
    </border>
    <border>
      <left style="thin">
        <color theme="9" tint="-0.249977111117893"/>
      </left>
      <right style="thin">
        <color theme="9" tint="-0.249977111117893"/>
      </right>
      <top style="medium">
        <color indexed="64"/>
      </top>
      <bottom style="medium">
        <color indexed="64"/>
      </bottom>
      <diagonal/>
    </border>
    <border>
      <left style="thin">
        <color theme="9" tint="-0.249977111117893"/>
      </left>
      <right style="thin">
        <color theme="9" tint="-0.249977111117893"/>
      </right>
      <top style="thin">
        <color theme="9" tint="-0.249977111117893"/>
      </top>
      <bottom style="medium">
        <color indexed="64"/>
      </bottom>
      <diagonal/>
    </border>
    <border>
      <left/>
      <right style="thin">
        <color theme="9" tint="-0.249977111117893"/>
      </right>
      <top/>
      <bottom style="thin">
        <color indexed="64"/>
      </bottom>
      <diagonal/>
    </border>
    <border>
      <left style="thin">
        <color theme="9" tint="-0.249977111117893"/>
      </left>
      <right style="thin">
        <color theme="9" tint="-0.249977111117893"/>
      </right>
      <top style="thin">
        <color theme="9" tint="-0.249977111117893"/>
      </top>
      <bottom/>
      <diagonal/>
    </border>
    <border>
      <left style="thin">
        <color theme="9" tint="-0.249977111117893"/>
      </left>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s>
  <cellStyleXfs count="3">
    <xf numFmtId="0" fontId="0" fillId="0" borderId="0"/>
    <xf numFmtId="0" fontId="2" fillId="3" borderId="0" applyNumberFormat="0" applyBorder="0" applyAlignment="0" applyProtection="0"/>
    <xf numFmtId="0" fontId="3" fillId="4" borderId="0" applyNumberFormat="0" applyBorder="0" applyAlignment="0" applyProtection="0"/>
  </cellStyleXfs>
  <cellXfs count="50">
    <xf numFmtId="0" fontId="0" fillId="0" borderId="0" xfId="0"/>
    <xf numFmtId="0" fontId="0" fillId="0" borderId="0" xfId="0" applyAlignment="1">
      <alignment horizontal="center"/>
    </xf>
    <xf numFmtId="0" fontId="0" fillId="0" borderId="1" xfId="0" applyBorder="1" applyAlignment="1">
      <alignment horizontal="center"/>
    </xf>
    <xf numFmtId="0" fontId="0" fillId="0" borderId="2" xfId="0" applyBorder="1"/>
    <xf numFmtId="0" fontId="0" fillId="0" borderId="1" xfId="0" applyBorder="1" applyAlignment="1">
      <alignment vertical="center" wrapText="1"/>
    </xf>
    <xf numFmtId="0" fontId="0" fillId="0" borderId="1" xfId="0" applyBorder="1" applyAlignment="1">
      <alignment horizontal="center" vertical="center" wrapText="1"/>
    </xf>
    <xf numFmtId="0" fontId="0" fillId="0" borderId="0" xfId="0" applyAlignment="1">
      <alignment vertical="center" wrapText="1"/>
    </xf>
    <xf numFmtId="0" fontId="0" fillId="0" borderId="0" xfId="0" applyAlignment="1">
      <alignment horizontal="center" vertical="center" wrapText="1"/>
    </xf>
    <xf numFmtId="0" fontId="0" fillId="0" borderId="1" xfId="0" applyBorder="1"/>
    <xf numFmtId="0" fontId="0" fillId="2" borderId="3" xfId="0" applyFill="1" applyBorder="1"/>
    <xf numFmtId="0" fontId="0" fillId="0" borderId="4" xfId="0" applyBorder="1"/>
    <xf numFmtId="0" fontId="0" fillId="0" borderId="6" xfId="0" applyBorder="1"/>
    <xf numFmtId="0" fontId="0" fillId="2" borderId="5" xfId="0" applyFill="1" applyBorder="1"/>
    <xf numFmtId="0" fontId="0" fillId="0" borderId="7" xfId="0" applyBorder="1"/>
    <xf numFmtId="0" fontId="0" fillId="0" borderId="4" xfId="0" applyBorder="1" applyAlignment="1">
      <alignment horizontal="center" vertical="center" wrapText="1"/>
    </xf>
    <xf numFmtId="0" fontId="0" fillId="0" borderId="8" xfId="0" applyBorder="1" applyAlignment="1">
      <alignment horizontal="center" vertical="center" wrapText="1"/>
    </xf>
    <xf numFmtId="0" fontId="0" fillId="0" borderId="6" xfId="0" applyBorder="1" applyAlignment="1">
      <alignment horizontal="center" vertical="center" wrapText="1"/>
    </xf>
    <xf numFmtId="0" fontId="0" fillId="0" borderId="7" xfId="0" applyBorder="1" applyAlignment="1">
      <alignment vertical="center" wrapText="1"/>
    </xf>
    <xf numFmtId="0" fontId="0" fillId="0" borderId="7" xfId="0" applyBorder="1" applyAlignment="1">
      <alignment horizontal="center"/>
    </xf>
    <xf numFmtId="0" fontId="0" fillId="2" borderId="8" xfId="0" applyFill="1" applyBorder="1"/>
    <xf numFmtId="0" fontId="0" fillId="2" borderId="9" xfId="0" applyFill="1" applyBorder="1"/>
    <xf numFmtId="0" fontId="0" fillId="2" borderId="10" xfId="0" applyFill="1" applyBorder="1"/>
    <xf numFmtId="0" fontId="0" fillId="2" borderId="11" xfId="0" applyFill="1" applyBorder="1"/>
    <xf numFmtId="0" fontId="1" fillId="0" borderId="0" xfId="0" applyFont="1"/>
    <xf numFmtId="0" fontId="0" fillId="0" borderId="12" xfId="0" applyBorder="1"/>
    <xf numFmtId="0" fontId="3" fillId="4" borderId="0" xfId="2"/>
    <xf numFmtId="0" fontId="4" fillId="0" borderId="0" xfId="0" applyFont="1"/>
    <xf numFmtId="0" fontId="0" fillId="0" borderId="0" xfId="0" applyFill="1"/>
    <xf numFmtId="2" fontId="0" fillId="2" borderId="5" xfId="0" applyNumberFormat="1" applyFill="1" applyBorder="1"/>
    <xf numFmtId="2" fontId="0" fillId="2" borderId="9" xfId="0" applyNumberFormat="1" applyFill="1" applyBorder="1"/>
    <xf numFmtId="0" fontId="0" fillId="2" borderId="11" xfId="0" applyFill="1" applyBorder="1" applyAlignment="1">
      <alignment horizontal="center" vertical="center"/>
    </xf>
    <xf numFmtId="0" fontId="0" fillId="2" borderId="9" xfId="0" applyFill="1" applyBorder="1" applyAlignment="1">
      <alignment horizontal="center" vertical="center"/>
    </xf>
    <xf numFmtId="0" fontId="2" fillId="0" borderId="0" xfId="1" applyFill="1"/>
    <xf numFmtId="2" fontId="0" fillId="2" borderId="11" xfId="0" applyNumberFormat="1" applyFill="1" applyBorder="1"/>
    <xf numFmtId="0" fontId="0" fillId="0" borderId="0" xfId="0" applyBorder="1"/>
    <xf numFmtId="0" fontId="0" fillId="0" borderId="16" xfId="0" applyBorder="1"/>
    <xf numFmtId="0" fontId="0" fillId="0" borderId="17" xfId="0" applyBorder="1"/>
    <xf numFmtId="0" fontId="0" fillId="0" borderId="18" xfId="0" applyFill="1" applyBorder="1" applyAlignment="1"/>
    <xf numFmtId="0" fontId="0" fillId="0" borderId="19" xfId="0" applyBorder="1"/>
    <xf numFmtId="0" fontId="0" fillId="0" borderId="18" xfId="0" applyBorder="1"/>
    <xf numFmtId="0" fontId="0" fillId="0" borderId="21" xfId="0" applyBorder="1"/>
    <xf numFmtId="0" fontId="1" fillId="0" borderId="15" xfId="0" applyFont="1" applyBorder="1" applyAlignment="1"/>
    <xf numFmtId="0" fontId="0" fillId="0" borderId="20" xfId="0" applyFill="1" applyBorder="1"/>
    <xf numFmtId="2" fontId="0" fillId="0" borderId="0" xfId="0" applyNumberFormat="1"/>
    <xf numFmtId="0" fontId="0" fillId="0" borderId="2" xfId="0" applyBorder="1" applyAlignment="1">
      <alignment horizontal="center"/>
    </xf>
    <xf numFmtId="0" fontId="0" fillId="0" borderId="0" xfId="0" applyAlignment="1">
      <alignment wrapText="1"/>
    </xf>
    <xf numFmtId="0" fontId="0" fillId="0" borderId="0" xfId="0" applyBorder="1" applyAlignment="1">
      <alignment horizontal="center" wrapText="1"/>
    </xf>
    <xf numFmtId="0" fontId="0" fillId="0" borderId="6" xfId="0" applyBorder="1" applyAlignment="1">
      <alignment horizontal="center" wrapText="1"/>
    </xf>
    <xf numFmtId="2" fontId="0" fillId="2" borderId="13" xfId="0" applyNumberFormat="1" applyFill="1" applyBorder="1" applyAlignment="1">
      <alignment horizontal="center"/>
    </xf>
    <xf numFmtId="2" fontId="0" fillId="2" borderId="14" xfId="0" applyNumberFormat="1" applyFill="1" applyBorder="1" applyAlignment="1">
      <alignment horizontal="center"/>
    </xf>
  </cellXfs>
  <cellStyles count="3">
    <cellStyle name="Bad" xfId="2" builtinId="27"/>
    <cellStyle name="Good" xfId="1" builtinId="26"/>
    <cellStyle name="Normal" xfId="0" builtinId="0"/>
  </cellStyles>
  <dxfs count="0"/>
  <tableStyles count="0" defaultTableStyle="TableStyleMedium2" defaultPivotStyle="PivotStyleLight16"/>
  <colors>
    <mruColors>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customXml" Target="../customXml/item3.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4"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7.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8</xdr:col>
      <xdr:colOff>1</xdr:colOff>
      <xdr:row>35</xdr:row>
      <xdr:rowOff>0</xdr:rowOff>
    </xdr:from>
    <xdr:to>
      <xdr:col>14</xdr:col>
      <xdr:colOff>306455</xdr:colOff>
      <xdr:row>47</xdr:row>
      <xdr:rowOff>139700</xdr:rowOff>
    </xdr:to>
    <xdr:pic>
      <xdr:nvPicPr>
        <xdr:cNvPr id="3" name="Picture 2">
          <a:extLst>
            <a:ext uri="{FF2B5EF4-FFF2-40B4-BE49-F238E27FC236}">
              <a16:creationId xmlns:a16="http://schemas.microsoft.com/office/drawing/2014/main" id="{5A2558C4-156B-41C7-9956-74E7067C8842}"/>
            </a:ext>
          </a:extLst>
        </xdr:cNvPr>
        <xdr:cNvPicPr>
          <a:picLocks noChangeAspect="1"/>
        </xdr:cNvPicPr>
      </xdr:nvPicPr>
      <xdr:blipFill>
        <a:blip xmlns:r="http://schemas.openxmlformats.org/officeDocument/2006/relationships" r:embed="rId1"/>
        <a:stretch>
          <a:fillRect/>
        </a:stretch>
      </xdr:blipFill>
      <xdr:spPr>
        <a:xfrm>
          <a:off x="10655301" y="6489700"/>
          <a:ext cx="3964054" cy="2362200"/>
        </a:xfrm>
        <a:prstGeom prst="rect">
          <a:avLst/>
        </a:prstGeom>
      </xdr:spPr>
    </xdr:pic>
    <xdr:clientData/>
  </xdr:twoCellAnchor>
  <xdr:twoCellAnchor>
    <xdr:from>
      <xdr:col>8</xdr:col>
      <xdr:colOff>60161</xdr:colOff>
      <xdr:row>29</xdr:row>
      <xdr:rowOff>165294</xdr:rowOff>
    </xdr:from>
    <xdr:to>
      <xdr:col>15</xdr:col>
      <xdr:colOff>57109</xdr:colOff>
      <xdr:row>34</xdr:row>
      <xdr:rowOff>39756</xdr:rowOff>
    </xdr:to>
    <xdr:grpSp>
      <xdr:nvGrpSpPr>
        <xdr:cNvPr id="5" name="Group 4">
          <a:extLst>
            <a:ext uri="{FF2B5EF4-FFF2-40B4-BE49-F238E27FC236}">
              <a16:creationId xmlns:a16="http://schemas.microsoft.com/office/drawing/2014/main" id="{D6416452-678A-4E53-AB17-68C32F0E0430}"/>
            </a:ext>
          </a:extLst>
        </xdr:cNvPr>
        <xdr:cNvGrpSpPr/>
      </xdr:nvGrpSpPr>
      <xdr:grpSpPr>
        <a:xfrm>
          <a:off x="11215841" y="5514534"/>
          <a:ext cx="4264148" cy="796482"/>
          <a:chOff x="11007561" y="5543744"/>
          <a:chExt cx="4264148" cy="801562"/>
        </a:xfrm>
      </xdr:grpSpPr>
      <xdr:pic>
        <xdr:nvPicPr>
          <xdr:cNvPr id="2" name="Picture 1">
            <a:extLst>
              <a:ext uri="{FF2B5EF4-FFF2-40B4-BE49-F238E27FC236}">
                <a16:creationId xmlns:a16="http://schemas.microsoft.com/office/drawing/2014/main" id="{B0630340-274B-40B2-98DC-981A2FCBDAE1}"/>
              </a:ext>
            </a:extLst>
          </xdr:cNvPr>
          <xdr:cNvPicPr>
            <a:picLocks noChangeAspect="1"/>
          </xdr:cNvPicPr>
        </xdr:nvPicPr>
        <xdr:blipFill>
          <a:blip xmlns:r="http://schemas.openxmlformats.org/officeDocument/2006/relationships" r:embed="rId2"/>
          <a:stretch>
            <a:fillRect/>
          </a:stretch>
        </xdr:blipFill>
        <xdr:spPr>
          <a:xfrm>
            <a:off x="11007561" y="5543744"/>
            <a:ext cx="4264148" cy="801562"/>
          </a:xfrm>
          <a:prstGeom prst="rect">
            <a:avLst/>
          </a:prstGeom>
        </xdr:spPr>
      </xdr:pic>
      <xdr:sp macro="" textlink="">
        <xdr:nvSpPr>
          <xdr:cNvPr id="4" name="Rectangle 3">
            <a:extLst>
              <a:ext uri="{FF2B5EF4-FFF2-40B4-BE49-F238E27FC236}">
                <a16:creationId xmlns:a16="http://schemas.microsoft.com/office/drawing/2014/main" id="{580BD2DE-FA81-4C5C-BEFE-3A33221A9594}"/>
              </a:ext>
            </a:extLst>
          </xdr:cNvPr>
          <xdr:cNvSpPr/>
        </xdr:nvSpPr>
        <xdr:spPr>
          <a:xfrm>
            <a:off x="11042650" y="5727700"/>
            <a:ext cx="4108450" cy="1714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FI" sz="1100"/>
          </a:p>
        </xdr:txBody>
      </xdr:sp>
    </xdr:grpSp>
    <xdr:clientData/>
  </xdr:twoCellAnchor>
  <xdr:oneCellAnchor>
    <xdr:from>
      <xdr:col>0</xdr:col>
      <xdr:colOff>117475</xdr:colOff>
      <xdr:row>38</xdr:row>
      <xdr:rowOff>6350</xdr:rowOff>
    </xdr:from>
    <xdr:ext cx="5526448"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A214AC6-1B48-4119-B9A1-DB7D1482661A}"/>
                </a:ext>
              </a:extLst>
            </xdr:cNvPr>
            <xdr:cNvSpPr txBox="1"/>
          </xdr:nvSpPr>
          <xdr:spPr>
            <a:xfrm>
              <a:off x="117475" y="7048500"/>
              <a:ext cx="55264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𝑃𝑒𝑎𝑘</m:t>
                    </m:r>
                    <m:r>
                      <a:rPr lang="en-US" sz="1100" b="0" i="1">
                        <a:latin typeface="Cambria Math" panose="02040503050406030204" pitchFamily="18" charset="0"/>
                      </a:rPr>
                      <m:t> </m:t>
                    </m:r>
                    <m:r>
                      <a:rPr lang="en-US" sz="1100" b="0" i="1">
                        <a:latin typeface="Cambria Math" panose="02040503050406030204" pitchFamily="18" charset="0"/>
                      </a:rPr>
                      <m:t>h𝑜𝑢𝑟</m:t>
                    </m:r>
                    <m:r>
                      <a:rPr lang="en-US" sz="1100" b="0" i="1">
                        <a:latin typeface="Cambria Math" panose="02040503050406030204" pitchFamily="18" charset="0"/>
                      </a:rPr>
                      <m:t> </m:t>
                    </m:r>
                    <m:r>
                      <a:rPr lang="en-US" sz="1100" b="0" i="1">
                        <a:latin typeface="Cambria Math" panose="02040503050406030204" pitchFamily="18" charset="0"/>
                      </a:rPr>
                      <m:t>𝑑𝑒𝑚𝑎𝑛𝑑</m:t>
                    </m:r>
                    <m:r>
                      <a:rPr lang="en-US" sz="1100" b="0" i="1">
                        <a:latin typeface="Cambria Math" panose="02040503050406030204" pitchFamily="18" charset="0"/>
                      </a:rPr>
                      <m:t>=</m:t>
                    </m:r>
                    <m:r>
                      <a:rPr lang="en-US" sz="1100" b="0" i="1">
                        <a:latin typeface="Cambria Math" panose="02040503050406030204" pitchFamily="18" charset="0"/>
                      </a:rPr>
                      <m:t>𝐴𝑣𝑒𝑟𝑎𝑔𝑒</m:t>
                    </m:r>
                    <m:r>
                      <a:rPr lang="en-US" sz="1100" b="0" i="1">
                        <a:latin typeface="Cambria Math" panose="02040503050406030204" pitchFamily="18" charset="0"/>
                      </a:rPr>
                      <m:t> </m:t>
                    </m:r>
                    <m:r>
                      <a:rPr lang="en-US" sz="1100" b="0" i="1">
                        <a:latin typeface="Cambria Math" panose="02040503050406030204" pitchFamily="18" charset="0"/>
                      </a:rPr>
                      <m:t>𝑡𝑜𝑡𝑎𝑙</m:t>
                    </m:r>
                    <m:r>
                      <a:rPr lang="en-US" sz="1100" b="0" i="1">
                        <a:latin typeface="Cambria Math" panose="02040503050406030204" pitchFamily="18" charset="0"/>
                      </a:rPr>
                      <m:t> </m:t>
                    </m:r>
                    <m:r>
                      <a:rPr lang="en-US" sz="1100" b="0" i="1">
                        <a:latin typeface="Cambria Math" panose="02040503050406030204" pitchFamily="18" charset="0"/>
                      </a:rPr>
                      <m:t>𝑑𝑒𝑚𝑎𝑛𝑑</m:t>
                    </m:r>
                    <m:r>
                      <a:rPr lang="en-US" sz="1100" b="0" i="1">
                        <a:latin typeface="Cambria Math" panose="02040503050406030204" pitchFamily="18" charset="0"/>
                      </a:rPr>
                      <m:t> ×</m:t>
                    </m:r>
                    <m:r>
                      <a:rPr lang="en-US" sz="1100" b="0" i="1">
                        <a:latin typeface="Cambria Math" panose="02040503050406030204" pitchFamily="18" charset="0"/>
                        <a:ea typeface="Cambria Math" panose="02040503050406030204" pitchFamily="18" charset="0"/>
                      </a:rPr>
                      <m:t>𝐷𝑎𝑖𝑙𝑦</m:t>
                    </m:r>
                    <m:r>
                      <a:rPr lang="en-US" sz="1100" b="0" i="1">
                        <a:latin typeface="Cambria Math" panose="02040503050406030204" pitchFamily="18" charset="0"/>
                        <a:ea typeface="Cambria Math" panose="02040503050406030204" pitchFamily="18" charset="0"/>
                      </a:rPr>
                      <m:t> </m:t>
                    </m:r>
                    <m:r>
                      <a:rPr lang="en-US" sz="1100" b="0" i="1">
                        <a:latin typeface="Cambria Math" panose="02040503050406030204" pitchFamily="18" charset="0"/>
                        <a:ea typeface="Cambria Math" panose="02040503050406030204" pitchFamily="18" charset="0"/>
                      </a:rPr>
                      <m:t>𝑐𝑜𝑒𝑓𝑓𝑖𝑐𝑖𝑒𝑛𝑡</m:t>
                    </m:r>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𝐻𝑜𝑢𝑟𝑙𝑦</m:t>
                    </m:r>
                    <m:r>
                      <a:rPr lang="en-US" sz="1100" b="0" i="1">
                        <a:latin typeface="Cambria Math" panose="02040503050406030204" pitchFamily="18" charset="0"/>
                        <a:ea typeface="Cambria Math" panose="02040503050406030204" pitchFamily="18" charset="0"/>
                      </a:rPr>
                      <m:t> </m:t>
                    </m:r>
                    <m:r>
                      <a:rPr lang="en-US" sz="1100" b="0" i="1">
                        <a:latin typeface="Cambria Math" panose="02040503050406030204" pitchFamily="18" charset="0"/>
                        <a:ea typeface="Cambria Math" panose="02040503050406030204" pitchFamily="18" charset="0"/>
                      </a:rPr>
                      <m:t>𝑐𝑜𝑒𝑓𝑓𝑖𝑐𝑖𝑒𝑛𝑡</m:t>
                    </m:r>
                  </m:oMath>
                </m:oMathPara>
              </a14:m>
              <a:endParaRPr lang="en-FI" sz="1100"/>
            </a:p>
          </xdr:txBody>
        </xdr:sp>
      </mc:Choice>
      <mc:Fallback xmlns="">
        <xdr:sp macro="" textlink="">
          <xdr:nvSpPr>
            <xdr:cNvPr id="7" name="TextBox 6">
              <a:extLst>
                <a:ext uri="{FF2B5EF4-FFF2-40B4-BE49-F238E27FC236}">
                  <a16:creationId xmlns:a16="http://schemas.microsoft.com/office/drawing/2014/main" id="{DA214AC6-1B48-4119-B9A1-DB7D1482661A}"/>
                </a:ext>
              </a:extLst>
            </xdr:cNvPr>
            <xdr:cNvSpPr txBox="1"/>
          </xdr:nvSpPr>
          <xdr:spPr>
            <a:xfrm>
              <a:off x="117475" y="7048500"/>
              <a:ext cx="55264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𝑃𝑒𝑎𝑘 ℎ𝑜𝑢𝑟 𝑑𝑒𝑚𝑎𝑛𝑑=𝐴𝑣𝑒𝑟𝑎𝑔𝑒 𝑡𝑜𝑡𝑎𝑙 𝑑𝑒𝑚𝑎𝑛𝑑 </a:t>
              </a:r>
              <a:r>
                <a:rPr lang="en-US" sz="1100" b="0" i="0">
                  <a:latin typeface="Cambria Math" panose="02040503050406030204" pitchFamily="18" charset="0"/>
                  <a:ea typeface="Cambria Math" panose="02040503050406030204" pitchFamily="18" charset="0"/>
                </a:rPr>
                <a:t>×𝐷𝑎𝑖𝑙𝑦 𝑐𝑜𝑒𝑓𝑓𝑖𝑐𝑖𝑒𝑛𝑡×𝐻𝑜𝑢𝑟𝑙𝑦 𝑐𝑜𝑒𝑓𝑓𝑖𝑐𝑖𝑒𝑛𝑡</a:t>
              </a:r>
              <a:endParaRPr lang="en-FI"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xdr:from>
      <xdr:col>0</xdr:col>
      <xdr:colOff>380019</xdr:colOff>
      <xdr:row>12</xdr:row>
      <xdr:rowOff>132681</xdr:rowOff>
    </xdr:from>
    <xdr:to>
      <xdr:col>6</xdr:col>
      <xdr:colOff>66842</xdr:colOff>
      <xdr:row>35</xdr:row>
      <xdr:rowOff>58487</xdr:rowOff>
    </xdr:to>
    <xdr:grpSp>
      <xdr:nvGrpSpPr>
        <xdr:cNvPr id="26" name="Group 3">
          <a:extLst>
            <a:ext uri="{FF2B5EF4-FFF2-40B4-BE49-F238E27FC236}">
              <a16:creationId xmlns:a16="http://schemas.microsoft.com/office/drawing/2014/main" id="{22FA2374-939D-4781-B69C-B19B622A6424}"/>
            </a:ext>
          </a:extLst>
        </xdr:cNvPr>
        <xdr:cNvGrpSpPr/>
      </xdr:nvGrpSpPr>
      <xdr:grpSpPr>
        <a:xfrm>
          <a:off x="380019" y="2364893"/>
          <a:ext cx="7199247" cy="4049570"/>
          <a:chOff x="4664264" y="1136650"/>
          <a:chExt cx="4935399" cy="3014076"/>
        </a:xfrm>
      </xdr:grpSpPr>
      <xdr:pic>
        <xdr:nvPicPr>
          <xdr:cNvPr id="27" name="Picture 1">
            <a:extLst>
              <a:ext uri="{FF2B5EF4-FFF2-40B4-BE49-F238E27FC236}">
                <a16:creationId xmlns:a16="http://schemas.microsoft.com/office/drawing/2014/main" id="{4F1255BA-913A-4FA0-AB65-E96850AB5438}"/>
              </a:ext>
            </a:extLst>
          </xdr:cNvPr>
          <xdr:cNvPicPr>
            <a:picLocks noChangeAspect="1"/>
          </xdr:cNvPicPr>
        </xdr:nvPicPr>
        <xdr:blipFill>
          <a:blip xmlns:r="http://schemas.openxmlformats.org/officeDocument/2006/relationships" r:embed="rId1"/>
          <a:stretch>
            <a:fillRect/>
          </a:stretch>
        </xdr:blipFill>
        <xdr:spPr>
          <a:xfrm>
            <a:off x="4664264" y="1136650"/>
            <a:ext cx="4935399" cy="3014076"/>
          </a:xfrm>
          <a:prstGeom prst="rect">
            <a:avLst/>
          </a:prstGeom>
        </xdr:spPr>
      </xdr:pic>
      <xdr:sp macro="" textlink="">
        <xdr:nvSpPr>
          <xdr:cNvPr id="28" name="Oval 2">
            <a:extLst>
              <a:ext uri="{FF2B5EF4-FFF2-40B4-BE49-F238E27FC236}">
                <a16:creationId xmlns:a16="http://schemas.microsoft.com/office/drawing/2014/main" id="{0DD159EA-BC1D-4988-BB14-51B903D15A96}"/>
              </a:ext>
            </a:extLst>
          </xdr:cNvPr>
          <xdr:cNvSpPr/>
        </xdr:nvSpPr>
        <xdr:spPr>
          <a:xfrm>
            <a:off x="5530850" y="2006600"/>
            <a:ext cx="196850" cy="241300"/>
          </a:xfrm>
          <a:prstGeom prst="ellipse">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FI" sz="1100"/>
          </a:p>
        </xdr:txBody>
      </xdr:sp>
    </xdr:grpSp>
    <xdr:clientData/>
  </xdr:twoCellAnchor>
  <xdr:twoCellAnchor editAs="oneCell">
    <xdr:from>
      <xdr:col>0</xdr:col>
      <xdr:colOff>75197</xdr:colOff>
      <xdr:row>44</xdr:row>
      <xdr:rowOff>124934</xdr:rowOff>
    </xdr:from>
    <xdr:to>
      <xdr:col>2</xdr:col>
      <xdr:colOff>492960</xdr:colOff>
      <xdr:row>59</xdr:row>
      <xdr:rowOff>28035</xdr:rowOff>
    </xdr:to>
    <xdr:pic>
      <xdr:nvPicPr>
        <xdr:cNvPr id="25" name="Picture 19">
          <a:extLst>
            <a:ext uri="{FF2B5EF4-FFF2-40B4-BE49-F238E27FC236}">
              <a16:creationId xmlns:a16="http://schemas.microsoft.com/office/drawing/2014/main" id="{B473C40E-6D7E-4521-9273-C08637A32502}"/>
            </a:ext>
          </a:extLst>
        </xdr:cNvPr>
        <xdr:cNvPicPr>
          <a:picLocks noChangeAspect="1"/>
        </xdr:cNvPicPr>
      </xdr:nvPicPr>
      <xdr:blipFill>
        <a:blip xmlns:r="http://schemas.openxmlformats.org/officeDocument/2006/relationships" r:embed="rId2"/>
        <a:stretch>
          <a:fillRect/>
        </a:stretch>
      </xdr:blipFill>
      <xdr:spPr>
        <a:xfrm>
          <a:off x="75197" y="8613881"/>
          <a:ext cx="5355724" cy="2785667"/>
        </a:xfrm>
        <a:prstGeom prst="rect">
          <a:avLst/>
        </a:prstGeom>
      </xdr:spPr>
    </xdr:pic>
    <xdr:clientData/>
  </xdr:twoCellAnchor>
  <xdr:twoCellAnchor editAs="oneCell">
    <xdr:from>
      <xdr:col>3</xdr:col>
      <xdr:colOff>324971</xdr:colOff>
      <xdr:row>44</xdr:row>
      <xdr:rowOff>78440</xdr:rowOff>
    </xdr:from>
    <xdr:to>
      <xdr:col>12</xdr:col>
      <xdr:colOff>445893</xdr:colOff>
      <xdr:row>59</xdr:row>
      <xdr:rowOff>67235</xdr:rowOff>
    </xdr:to>
    <xdr:pic>
      <xdr:nvPicPr>
        <xdr:cNvPr id="29" name="Picture 28">
          <a:extLst>
            <a:ext uri="{FF2B5EF4-FFF2-40B4-BE49-F238E27FC236}">
              <a16:creationId xmlns:a16="http://schemas.microsoft.com/office/drawing/2014/main" id="{3AE3D8EA-1B86-483D-A616-3AE425D7BBF3}"/>
            </a:ext>
          </a:extLst>
        </xdr:cNvPr>
        <xdr:cNvPicPr>
          <a:picLocks noChangeAspect="1"/>
        </xdr:cNvPicPr>
      </xdr:nvPicPr>
      <xdr:blipFill>
        <a:blip xmlns:r="http://schemas.openxmlformats.org/officeDocument/2006/relationships" r:embed="rId3"/>
        <a:stretch>
          <a:fillRect/>
        </a:stretch>
      </xdr:blipFill>
      <xdr:spPr>
        <a:xfrm>
          <a:off x="5871883" y="8505264"/>
          <a:ext cx="5544569" cy="284629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14654</xdr:colOff>
      <xdr:row>92</xdr:row>
      <xdr:rowOff>41983</xdr:rowOff>
    </xdr:from>
    <xdr:to>
      <xdr:col>1</xdr:col>
      <xdr:colOff>1362505</xdr:colOff>
      <xdr:row>99</xdr:row>
      <xdr:rowOff>58905</xdr:rowOff>
    </xdr:to>
    <xdr:pic>
      <xdr:nvPicPr>
        <xdr:cNvPr id="2" name="Picture 1">
          <a:extLst>
            <a:ext uri="{FF2B5EF4-FFF2-40B4-BE49-F238E27FC236}">
              <a16:creationId xmlns:a16="http://schemas.microsoft.com/office/drawing/2014/main" id="{DFD3D791-0698-46CB-BAAF-C72B010DDA5D}"/>
            </a:ext>
          </a:extLst>
        </xdr:cNvPr>
        <xdr:cNvPicPr>
          <a:picLocks noChangeAspect="1"/>
        </xdr:cNvPicPr>
      </xdr:nvPicPr>
      <xdr:blipFill>
        <a:blip xmlns:r="http://schemas.openxmlformats.org/officeDocument/2006/relationships" r:embed="rId1"/>
        <a:stretch>
          <a:fillRect/>
        </a:stretch>
      </xdr:blipFill>
      <xdr:spPr>
        <a:xfrm>
          <a:off x="14654" y="17567983"/>
          <a:ext cx="3329051" cy="1350422"/>
        </a:xfrm>
        <a:prstGeom prst="rect">
          <a:avLst/>
        </a:prstGeom>
      </xdr:spPr>
    </xdr:pic>
    <xdr:clientData/>
  </xdr:twoCellAnchor>
  <xdr:twoCellAnchor editAs="oneCell">
    <xdr:from>
      <xdr:col>0</xdr:col>
      <xdr:colOff>1</xdr:colOff>
      <xdr:row>6</xdr:row>
      <xdr:rowOff>0</xdr:rowOff>
    </xdr:from>
    <xdr:to>
      <xdr:col>6</xdr:col>
      <xdr:colOff>161225</xdr:colOff>
      <xdr:row>30</xdr:row>
      <xdr:rowOff>66675</xdr:rowOff>
    </xdr:to>
    <xdr:pic>
      <xdr:nvPicPr>
        <xdr:cNvPr id="6" name="Picture 5">
          <a:extLst>
            <a:ext uri="{FF2B5EF4-FFF2-40B4-BE49-F238E27FC236}">
              <a16:creationId xmlns:a16="http://schemas.microsoft.com/office/drawing/2014/main" id="{94B98070-6AA5-427E-AA0B-9850D866FEC7}"/>
            </a:ext>
          </a:extLst>
        </xdr:cNvPr>
        <xdr:cNvPicPr>
          <a:picLocks noChangeAspect="1"/>
        </xdr:cNvPicPr>
      </xdr:nvPicPr>
      <xdr:blipFill>
        <a:blip xmlns:r="http://schemas.openxmlformats.org/officeDocument/2006/relationships" r:embed="rId2"/>
        <a:stretch>
          <a:fillRect/>
        </a:stretch>
      </xdr:blipFill>
      <xdr:spPr>
        <a:xfrm>
          <a:off x="1" y="1143000"/>
          <a:ext cx="7514524" cy="4638675"/>
        </a:xfrm>
        <a:prstGeom prst="rect">
          <a:avLst/>
        </a:prstGeom>
      </xdr:spPr>
    </xdr:pic>
    <xdr:clientData/>
  </xdr:twoCellAnchor>
  <xdr:twoCellAnchor editAs="oneCell">
    <xdr:from>
      <xdr:col>6</xdr:col>
      <xdr:colOff>595313</xdr:colOff>
      <xdr:row>5</xdr:row>
      <xdr:rowOff>176463</xdr:rowOff>
    </xdr:from>
    <xdr:to>
      <xdr:col>19</xdr:col>
      <xdr:colOff>5178</xdr:colOff>
      <xdr:row>30</xdr:row>
      <xdr:rowOff>56086</xdr:rowOff>
    </xdr:to>
    <xdr:pic>
      <xdr:nvPicPr>
        <xdr:cNvPr id="7" name="Picture 6">
          <a:extLst>
            <a:ext uri="{FF2B5EF4-FFF2-40B4-BE49-F238E27FC236}">
              <a16:creationId xmlns:a16="http://schemas.microsoft.com/office/drawing/2014/main" id="{7391CD6D-712A-4DC4-A461-C717A2568638}"/>
            </a:ext>
          </a:extLst>
        </xdr:cNvPr>
        <xdr:cNvPicPr>
          <a:picLocks noChangeAspect="1"/>
        </xdr:cNvPicPr>
      </xdr:nvPicPr>
      <xdr:blipFill>
        <a:blip xmlns:r="http://schemas.openxmlformats.org/officeDocument/2006/relationships" r:embed="rId3"/>
        <a:stretch>
          <a:fillRect/>
        </a:stretch>
      </xdr:blipFill>
      <xdr:spPr>
        <a:xfrm>
          <a:off x="8086976" y="1098884"/>
          <a:ext cx="7334665" cy="4491728"/>
        </a:xfrm>
        <a:prstGeom prst="rect">
          <a:avLst/>
        </a:prstGeom>
      </xdr:spPr>
    </xdr:pic>
    <xdr:clientData/>
  </xdr:twoCellAnchor>
  <xdr:twoCellAnchor editAs="oneCell">
    <xdr:from>
      <xdr:col>0</xdr:col>
      <xdr:colOff>0</xdr:colOff>
      <xdr:row>34</xdr:row>
      <xdr:rowOff>158028</xdr:rowOff>
    </xdr:from>
    <xdr:to>
      <xdr:col>6</xdr:col>
      <xdr:colOff>159573</xdr:colOff>
      <xdr:row>58</xdr:row>
      <xdr:rowOff>142873</xdr:rowOff>
    </xdr:to>
    <xdr:pic>
      <xdr:nvPicPr>
        <xdr:cNvPr id="8" name="Picture 7">
          <a:extLst>
            <a:ext uri="{FF2B5EF4-FFF2-40B4-BE49-F238E27FC236}">
              <a16:creationId xmlns:a16="http://schemas.microsoft.com/office/drawing/2014/main" id="{B7F32937-D0CC-407F-80B8-A2302A674EE4}"/>
            </a:ext>
          </a:extLst>
        </xdr:cNvPr>
        <xdr:cNvPicPr>
          <a:picLocks noChangeAspect="1"/>
        </xdr:cNvPicPr>
      </xdr:nvPicPr>
      <xdr:blipFill>
        <a:blip xmlns:r="http://schemas.openxmlformats.org/officeDocument/2006/relationships" r:embed="rId4"/>
        <a:stretch>
          <a:fillRect/>
        </a:stretch>
      </xdr:blipFill>
      <xdr:spPr>
        <a:xfrm>
          <a:off x="0" y="6635028"/>
          <a:ext cx="7541448" cy="4556845"/>
        </a:xfrm>
        <a:prstGeom prst="rect">
          <a:avLst/>
        </a:prstGeom>
      </xdr:spPr>
    </xdr:pic>
    <xdr:clientData/>
  </xdr:twoCellAnchor>
  <xdr:twoCellAnchor editAs="oneCell">
    <xdr:from>
      <xdr:col>6</xdr:col>
      <xdr:colOff>595313</xdr:colOff>
      <xdr:row>34</xdr:row>
      <xdr:rowOff>119063</xdr:rowOff>
    </xdr:from>
    <xdr:to>
      <xdr:col>18</xdr:col>
      <xdr:colOff>381000</xdr:colOff>
      <xdr:row>59</xdr:row>
      <xdr:rowOff>4689</xdr:rowOff>
    </xdr:to>
    <xdr:pic>
      <xdr:nvPicPr>
        <xdr:cNvPr id="9" name="Picture 8">
          <a:extLst>
            <a:ext uri="{FF2B5EF4-FFF2-40B4-BE49-F238E27FC236}">
              <a16:creationId xmlns:a16="http://schemas.microsoft.com/office/drawing/2014/main" id="{144C9BFC-81DC-43B4-B237-B8C445AFF62D}"/>
            </a:ext>
          </a:extLst>
        </xdr:cNvPr>
        <xdr:cNvPicPr>
          <a:picLocks noChangeAspect="1"/>
        </xdr:cNvPicPr>
      </xdr:nvPicPr>
      <xdr:blipFill>
        <a:blip xmlns:r="http://schemas.openxmlformats.org/officeDocument/2006/relationships" r:embed="rId5"/>
        <a:stretch>
          <a:fillRect/>
        </a:stretch>
      </xdr:blipFill>
      <xdr:spPr>
        <a:xfrm>
          <a:off x="7977188" y="6596063"/>
          <a:ext cx="7215187" cy="464812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23</xdr:row>
      <xdr:rowOff>0</xdr:rowOff>
    </xdr:from>
    <xdr:to>
      <xdr:col>8</xdr:col>
      <xdr:colOff>122631</xdr:colOff>
      <xdr:row>46</xdr:row>
      <xdr:rowOff>139700</xdr:rowOff>
    </xdr:to>
    <xdr:pic>
      <xdr:nvPicPr>
        <xdr:cNvPr id="2" name="Picture 1">
          <a:extLst>
            <a:ext uri="{FF2B5EF4-FFF2-40B4-BE49-F238E27FC236}">
              <a16:creationId xmlns:a16="http://schemas.microsoft.com/office/drawing/2014/main" id="{5833F839-24DC-46D9-AB77-A113EAABF6B6}"/>
            </a:ext>
          </a:extLst>
        </xdr:cNvPr>
        <xdr:cNvPicPr>
          <a:picLocks noChangeAspect="1"/>
        </xdr:cNvPicPr>
      </xdr:nvPicPr>
      <xdr:blipFill>
        <a:blip xmlns:r="http://schemas.openxmlformats.org/officeDocument/2006/relationships" r:embed="rId1"/>
        <a:stretch>
          <a:fillRect/>
        </a:stretch>
      </xdr:blipFill>
      <xdr:spPr>
        <a:xfrm>
          <a:off x="0" y="4267200"/>
          <a:ext cx="7374331" cy="437515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114</xdr:row>
      <xdr:rowOff>7471</xdr:rowOff>
    </xdr:from>
    <xdr:to>
      <xdr:col>19</xdr:col>
      <xdr:colOff>306459</xdr:colOff>
      <xdr:row>146</xdr:row>
      <xdr:rowOff>161169</xdr:rowOff>
    </xdr:to>
    <xdr:pic>
      <xdr:nvPicPr>
        <xdr:cNvPr id="3" name="Picture 6">
          <a:extLst>
            <a:ext uri="{FF2B5EF4-FFF2-40B4-BE49-F238E27FC236}">
              <a16:creationId xmlns:a16="http://schemas.microsoft.com/office/drawing/2014/main" id="{FF532C02-1753-4A28-80D7-6C29706D3DE0}"/>
            </a:ext>
          </a:extLst>
        </xdr:cNvPr>
        <xdr:cNvPicPr>
          <a:picLocks noChangeAspect="1"/>
        </xdr:cNvPicPr>
      </xdr:nvPicPr>
      <xdr:blipFill>
        <a:blip xmlns:r="http://schemas.openxmlformats.org/officeDocument/2006/relationships" r:embed="rId1"/>
        <a:stretch>
          <a:fillRect/>
        </a:stretch>
      </xdr:blipFill>
      <xdr:spPr>
        <a:xfrm>
          <a:off x="0" y="20690328"/>
          <a:ext cx="11854388" cy="5959412"/>
        </a:xfrm>
        <a:prstGeom prst="rect">
          <a:avLst/>
        </a:prstGeom>
      </xdr:spPr>
    </xdr:pic>
    <xdr:clientData/>
  </xdr:twoCellAnchor>
  <xdr:twoCellAnchor editAs="oneCell">
    <xdr:from>
      <xdr:col>0</xdr:col>
      <xdr:colOff>0</xdr:colOff>
      <xdr:row>7</xdr:row>
      <xdr:rowOff>0</xdr:rowOff>
    </xdr:from>
    <xdr:to>
      <xdr:col>19</xdr:col>
      <xdr:colOff>343992</xdr:colOff>
      <xdr:row>38</xdr:row>
      <xdr:rowOff>134193</xdr:rowOff>
    </xdr:to>
    <xdr:pic>
      <xdr:nvPicPr>
        <xdr:cNvPr id="9" name="Picture 8">
          <a:extLst>
            <a:ext uri="{FF2B5EF4-FFF2-40B4-BE49-F238E27FC236}">
              <a16:creationId xmlns:a16="http://schemas.microsoft.com/office/drawing/2014/main" id="{F20EC980-BE55-4484-BF63-E34FAF565F45}"/>
            </a:ext>
          </a:extLst>
        </xdr:cNvPr>
        <xdr:cNvPicPr>
          <a:picLocks noChangeAspect="1"/>
        </xdr:cNvPicPr>
      </xdr:nvPicPr>
      <xdr:blipFill>
        <a:blip xmlns:r="http://schemas.openxmlformats.org/officeDocument/2006/relationships" r:embed="rId2"/>
        <a:stretch>
          <a:fillRect/>
        </a:stretch>
      </xdr:blipFill>
      <xdr:spPr>
        <a:xfrm>
          <a:off x="0" y="1333500"/>
          <a:ext cx="11841227" cy="6039693"/>
        </a:xfrm>
        <a:prstGeom prst="rect">
          <a:avLst/>
        </a:prstGeom>
      </xdr:spPr>
    </xdr:pic>
    <xdr:clientData/>
  </xdr:twoCellAnchor>
  <xdr:twoCellAnchor editAs="oneCell">
    <xdr:from>
      <xdr:col>0</xdr:col>
      <xdr:colOff>0</xdr:colOff>
      <xdr:row>41</xdr:row>
      <xdr:rowOff>175558</xdr:rowOff>
    </xdr:from>
    <xdr:to>
      <xdr:col>19</xdr:col>
      <xdr:colOff>363235</xdr:colOff>
      <xdr:row>73</xdr:row>
      <xdr:rowOff>178078</xdr:rowOff>
    </xdr:to>
    <xdr:pic>
      <xdr:nvPicPr>
        <xdr:cNvPr id="6" name="Picture 9">
          <a:extLst>
            <a:ext uri="{FF2B5EF4-FFF2-40B4-BE49-F238E27FC236}">
              <a16:creationId xmlns:a16="http://schemas.microsoft.com/office/drawing/2014/main" id="{24D80F37-ABAA-4355-BFD4-30E9556677F1}"/>
            </a:ext>
          </a:extLst>
        </xdr:cNvPr>
        <xdr:cNvPicPr>
          <a:picLocks noChangeAspect="1"/>
        </xdr:cNvPicPr>
      </xdr:nvPicPr>
      <xdr:blipFill>
        <a:blip xmlns:r="http://schemas.openxmlformats.org/officeDocument/2006/relationships" r:embed="rId3"/>
        <a:stretch>
          <a:fillRect/>
        </a:stretch>
      </xdr:blipFill>
      <xdr:spPr>
        <a:xfrm>
          <a:off x="0" y="7986058"/>
          <a:ext cx="11945635" cy="5895320"/>
        </a:xfrm>
        <a:prstGeom prst="rect">
          <a:avLst/>
        </a:prstGeom>
      </xdr:spPr>
    </xdr:pic>
    <xdr:clientData/>
  </xdr:twoCellAnchor>
  <xdr:twoCellAnchor editAs="oneCell">
    <xdr:from>
      <xdr:col>0</xdr:col>
      <xdr:colOff>9071</xdr:colOff>
      <xdr:row>78</xdr:row>
      <xdr:rowOff>11204</xdr:rowOff>
    </xdr:from>
    <xdr:to>
      <xdr:col>19</xdr:col>
      <xdr:colOff>296477</xdr:colOff>
      <xdr:row>110</xdr:row>
      <xdr:rowOff>110465</xdr:rowOff>
    </xdr:to>
    <xdr:pic>
      <xdr:nvPicPr>
        <xdr:cNvPr id="4" name="Picture 10">
          <a:extLst>
            <a:ext uri="{FF2B5EF4-FFF2-40B4-BE49-F238E27FC236}">
              <a16:creationId xmlns:a16="http://schemas.microsoft.com/office/drawing/2014/main" id="{2C1C8991-6E29-49C0-AAD4-6904D6638CD4}"/>
            </a:ext>
          </a:extLst>
        </xdr:cNvPr>
        <xdr:cNvPicPr>
          <a:picLocks noChangeAspect="1"/>
        </xdr:cNvPicPr>
      </xdr:nvPicPr>
      <xdr:blipFill>
        <a:blip xmlns:r="http://schemas.openxmlformats.org/officeDocument/2006/relationships" r:embed="rId4"/>
        <a:stretch>
          <a:fillRect/>
        </a:stretch>
      </xdr:blipFill>
      <xdr:spPr>
        <a:xfrm>
          <a:off x="9071" y="14162633"/>
          <a:ext cx="11835335" cy="59049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29</xdr:col>
      <xdr:colOff>116783</xdr:colOff>
      <xdr:row>40</xdr:row>
      <xdr:rowOff>925</xdr:rowOff>
    </xdr:to>
    <xdr:pic>
      <xdr:nvPicPr>
        <xdr:cNvPr id="2" name="Picture 1">
          <a:extLst>
            <a:ext uri="{FF2B5EF4-FFF2-40B4-BE49-F238E27FC236}">
              <a16:creationId xmlns:a16="http://schemas.microsoft.com/office/drawing/2014/main" id="{087F13B1-6C46-4374-9BB2-5C375995F266}"/>
            </a:ext>
          </a:extLst>
        </xdr:cNvPr>
        <xdr:cNvPicPr>
          <a:picLocks noChangeAspect="1"/>
        </xdr:cNvPicPr>
      </xdr:nvPicPr>
      <xdr:blipFill>
        <a:blip xmlns:r="http://schemas.openxmlformats.org/officeDocument/2006/relationships" r:embed="rId1"/>
        <a:stretch>
          <a:fillRect/>
        </a:stretch>
      </xdr:blipFill>
      <xdr:spPr>
        <a:xfrm>
          <a:off x="0" y="762000"/>
          <a:ext cx="17795183" cy="66303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12</xdr:row>
      <xdr:rowOff>127734</xdr:rowOff>
    </xdr:from>
    <xdr:to>
      <xdr:col>2</xdr:col>
      <xdr:colOff>1397000</xdr:colOff>
      <xdr:row>40</xdr:row>
      <xdr:rowOff>76902</xdr:rowOff>
    </xdr:to>
    <xdr:pic>
      <xdr:nvPicPr>
        <xdr:cNvPr id="12" name="Picture 1">
          <a:extLst>
            <a:ext uri="{FF2B5EF4-FFF2-40B4-BE49-F238E27FC236}">
              <a16:creationId xmlns:a16="http://schemas.microsoft.com/office/drawing/2014/main" id="{F532E0C1-2045-4D66-B400-3FF2DCEEF1EF}"/>
            </a:ext>
          </a:extLst>
        </xdr:cNvPr>
        <xdr:cNvPicPr>
          <a:picLocks noChangeAspect="1"/>
        </xdr:cNvPicPr>
      </xdr:nvPicPr>
      <xdr:blipFill>
        <a:blip xmlns:r="http://schemas.openxmlformats.org/officeDocument/2006/relationships" r:embed="rId1"/>
        <a:stretch>
          <a:fillRect/>
        </a:stretch>
      </xdr:blipFill>
      <xdr:spPr>
        <a:xfrm>
          <a:off x="0" y="2350234"/>
          <a:ext cx="7511143" cy="5029168"/>
        </a:xfrm>
        <a:prstGeom prst="rect">
          <a:avLst/>
        </a:prstGeom>
      </xdr:spPr>
    </xdr:pic>
    <xdr:clientData/>
  </xdr:twoCellAnchor>
  <xdr:twoCellAnchor editAs="oneCell">
    <xdr:from>
      <xdr:col>0</xdr:col>
      <xdr:colOff>0</xdr:colOff>
      <xdr:row>67</xdr:row>
      <xdr:rowOff>176892</xdr:rowOff>
    </xdr:from>
    <xdr:to>
      <xdr:col>4</xdr:col>
      <xdr:colOff>561521</xdr:colOff>
      <xdr:row>102</xdr:row>
      <xdr:rowOff>61119</xdr:rowOff>
    </xdr:to>
    <xdr:pic>
      <xdr:nvPicPr>
        <xdr:cNvPr id="11" name="Picture 3">
          <a:extLst>
            <a:ext uri="{FF2B5EF4-FFF2-40B4-BE49-F238E27FC236}">
              <a16:creationId xmlns:a16="http://schemas.microsoft.com/office/drawing/2014/main" id="{41F039A2-7C6F-418A-B92F-24C825755743}"/>
            </a:ext>
          </a:extLst>
        </xdr:cNvPr>
        <xdr:cNvPicPr>
          <a:picLocks noChangeAspect="1"/>
        </xdr:cNvPicPr>
      </xdr:nvPicPr>
      <xdr:blipFill>
        <a:blip xmlns:r="http://schemas.openxmlformats.org/officeDocument/2006/relationships" r:embed="rId2"/>
        <a:stretch>
          <a:fillRect/>
        </a:stretch>
      </xdr:blipFill>
      <xdr:spPr>
        <a:xfrm>
          <a:off x="0" y="13008428"/>
          <a:ext cx="8899071" cy="6329477"/>
        </a:xfrm>
        <a:prstGeom prst="rect">
          <a:avLst/>
        </a:prstGeom>
      </xdr:spPr>
    </xdr:pic>
    <xdr:clientData/>
  </xdr:twoCellAnchor>
  <xdr:twoCellAnchor editAs="oneCell">
    <xdr:from>
      <xdr:col>3</xdr:col>
      <xdr:colOff>276225</xdr:colOff>
      <xdr:row>12</xdr:row>
      <xdr:rowOff>133350</xdr:rowOff>
    </xdr:from>
    <xdr:to>
      <xdr:col>7</xdr:col>
      <xdr:colOff>38407</xdr:colOff>
      <xdr:row>22</xdr:row>
      <xdr:rowOff>35168</xdr:rowOff>
    </xdr:to>
    <xdr:pic>
      <xdr:nvPicPr>
        <xdr:cNvPr id="15" name="Picture 6">
          <a:extLst>
            <a:ext uri="{FF2B5EF4-FFF2-40B4-BE49-F238E27FC236}">
              <a16:creationId xmlns:a16="http://schemas.microsoft.com/office/drawing/2014/main" id="{3A57F0AC-F949-4FE1-8A70-3C44D8132DA2}"/>
            </a:ext>
          </a:extLst>
        </xdr:cNvPr>
        <xdr:cNvPicPr>
          <a:picLocks noChangeAspect="1"/>
        </xdr:cNvPicPr>
      </xdr:nvPicPr>
      <xdr:blipFill>
        <a:blip xmlns:r="http://schemas.openxmlformats.org/officeDocument/2006/relationships" r:embed="rId3"/>
        <a:stretch>
          <a:fillRect/>
        </a:stretch>
      </xdr:blipFill>
      <xdr:spPr>
        <a:xfrm>
          <a:off x="7648575" y="2457450"/>
          <a:ext cx="2200582" cy="174331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24</xdr:col>
      <xdr:colOff>344990</xdr:colOff>
      <xdr:row>57</xdr:row>
      <xdr:rowOff>39493</xdr:rowOff>
    </xdr:to>
    <xdr:pic>
      <xdr:nvPicPr>
        <xdr:cNvPr id="2" name="Picture 1">
          <a:extLst>
            <a:ext uri="{FF2B5EF4-FFF2-40B4-BE49-F238E27FC236}">
              <a16:creationId xmlns:a16="http://schemas.microsoft.com/office/drawing/2014/main" id="{7513E670-AF6E-47EA-B6F0-FAD9DC0BB0C8}"/>
            </a:ext>
          </a:extLst>
        </xdr:cNvPr>
        <xdr:cNvPicPr>
          <a:picLocks noChangeAspect="1"/>
        </xdr:cNvPicPr>
      </xdr:nvPicPr>
      <xdr:blipFill>
        <a:blip xmlns:r="http://schemas.openxmlformats.org/officeDocument/2006/relationships" r:embed="rId1"/>
        <a:stretch>
          <a:fillRect/>
        </a:stretch>
      </xdr:blipFill>
      <xdr:spPr>
        <a:xfrm>
          <a:off x="0" y="571500"/>
          <a:ext cx="14975390" cy="998359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CF87AD-3985-4EA8-996A-1EFCD0573DDD}">
  <sheetPr>
    <tabColor rgb="FFFFC000"/>
  </sheetPr>
  <dimension ref="A1:F43"/>
  <sheetViews>
    <sheetView zoomScaleNormal="100" workbookViewId="0">
      <selection activeCell="D43" sqref="D43"/>
    </sheetView>
  </sheetViews>
  <sheetFormatPr defaultRowHeight="14.4" x14ac:dyDescent="0.3"/>
  <cols>
    <col min="1" max="1" width="40.5546875" customWidth="1"/>
    <col min="2" max="2" width="19.21875" customWidth="1"/>
    <col min="3" max="3" width="22.21875" customWidth="1"/>
    <col min="4" max="4" width="27.77734375" customWidth="1"/>
    <col min="5" max="5" width="26.21875" customWidth="1"/>
  </cols>
  <sheetData>
    <row r="1" spans="1:3" x14ac:dyDescent="0.3">
      <c r="A1" t="s">
        <v>0</v>
      </c>
      <c r="B1" s="23" t="s">
        <v>1</v>
      </c>
      <c r="C1" s="23" t="s">
        <v>2</v>
      </c>
    </row>
    <row r="2" spans="1:3" x14ac:dyDescent="0.3">
      <c r="A2" t="s">
        <v>3</v>
      </c>
      <c r="B2">
        <v>150404048</v>
      </c>
      <c r="C2">
        <v>50360965</v>
      </c>
    </row>
    <row r="4" spans="1:3" x14ac:dyDescent="0.3">
      <c r="A4" t="s">
        <v>4</v>
      </c>
    </row>
    <row r="5" spans="1:3" x14ac:dyDescent="0.3">
      <c r="A5" t="s">
        <v>5</v>
      </c>
    </row>
    <row r="6" spans="1:3" x14ac:dyDescent="0.3">
      <c r="A6" t="s">
        <v>6</v>
      </c>
    </row>
    <row r="9" spans="1:3" ht="15" thickBot="1" x14ac:dyDescent="0.35">
      <c r="A9" s="3" t="s">
        <v>7</v>
      </c>
      <c r="B9" s="3"/>
    </row>
    <row r="10" spans="1:3" x14ac:dyDescent="0.3">
      <c r="A10" s="10" t="s">
        <v>8</v>
      </c>
      <c r="B10" s="9">
        <f>140+5+8</f>
        <v>153</v>
      </c>
    </row>
    <row r="11" spans="1:3" x14ac:dyDescent="0.3">
      <c r="A11" s="11" t="s">
        <v>9</v>
      </c>
      <c r="B11" s="12">
        <v>3</v>
      </c>
    </row>
    <row r="12" spans="1:3" x14ac:dyDescent="0.3">
      <c r="A12" s="11" t="s">
        <v>10</v>
      </c>
      <c r="B12" s="12">
        <f>B10*B11</f>
        <v>459</v>
      </c>
    </row>
    <row r="13" spans="1:3" ht="15" thickBot="1" x14ac:dyDescent="0.35">
      <c r="A13" s="13" t="s">
        <v>11</v>
      </c>
      <c r="B13" s="22">
        <f>B12/1000</f>
        <v>0.45900000000000002</v>
      </c>
    </row>
    <row r="17" spans="1:6" ht="15" thickBot="1" x14ac:dyDescent="0.35">
      <c r="A17" t="s">
        <v>12</v>
      </c>
    </row>
    <row r="18" spans="1:6" ht="15" thickBot="1" x14ac:dyDescent="0.35">
      <c r="A18" s="4"/>
      <c r="B18" s="5" t="s">
        <v>13</v>
      </c>
      <c r="C18" s="5" t="s">
        <v>14</v>
      </c>
      <c r="D18" s="5" t="s">
        <v>15</v>
      </c>
      <c r="E18" s="5" t="s">
        <v>16</v>
      </c>
    </row>
    <row r="19" spans="1:6" x14ac:dyDescent="0.3">
      <c r="A19" s="6" t="s">
        <v>17</v>
      </c>
      <c r="B19" s="7">
        <v>11</v>
      </c>
      <c r="C19" s="14" t="s">
        <v>18</v>
      </c>
      <c r="D19" s="12">
        <v>13.69</v>
      </c>
      <c r="E19" s="28">
        <f>D19/24/3.6</f>
        <v>0.15844907407407408</v>
      </c>
      <c r="F19" t="s">
        <v>19</v>
      </c>
    </row>
    <row r="20" spans="1:6" x14ac:dyDescent="0.3">
      <c r="A20" s="6" t="s">
        <v>20</v>
      </c>
      <c r="B20" s="7">
        <v>9</v>
      </c>
      <c r="C20" s="16">
        <v>400</v>
      </c>
      <c r="D20" s="12">
        <v>63.29</v>
      </c>
      <c r="E20" s="28">
        <f>D20/24/3.6</f>
        <v>0.73252314814814812</v>
      </c>
    </row>
    <row r="21" spans="1:6" x14ac:dyDescent="0.3">
      <c r="A21" s="6" t="s">
        <v>21</v>
      </c>
      <c r="B21" s="7">
        <v>29</v>
      </c>
      <c r="C21" s="15">
        <v>3900</v>
      </c>
      <c r="D21" s="12">
        <v>545.04999999999995</v>
      </c>
      <c r="E21" s="28">
        <f>D21/24/3.6</f>
        <v>6.3084490740740726</v>
      </c>
    </row>
    <row r="22" spans="1:6" ht="15" thickBot="1" x14ac:dyDescent="0.35">
      <c r="A22" s="17" t="s">
        <v>22</v>
      </c>
      <c r="B22" s="30">
        <v>232</v>
      </c>
      <c r="C22" s="31">
        <f>B22*B11</f>
        <v>696</v>
      </c>
      <c r="D22" s="29">
        <f>B10*C22*10^-3</f>
        <v>106.488</v>
      </c>
      <c r="E22" s="29">
        <f>D22/24/3.6</f>
        <v>1.2325000000000002</v>
      </c>
    </row>
    <row r="27" spans="1:6" ht="15" thickBot="1" x14ac:dyDescent="0.35">
      <c r="A27" s="3" t="s">
        <v>23</v>
      </c>
      <c r="B27" s="3"/>
    </row>
    <row r="28" spans="1:6" x14ac:dyDescent="0.3">
      <c r="A28" s="10" t="s">
        <v>24</v>
      </c>
      <c r="B28" s="12">
        <f>SUM(C20:C22)</f>
        <v>4996</v>
      </c>
    </row>
    <row r="29" spans="1:6" x14ac:dyDescent="0.3">
      <c r="A29" s="11" t="s">
        <v>25</v>
      </c>
      <c r="B29" s="28">
        <f>SUM(D19:D22)</f>
        <v>728.51800000000003</v>
      </c>
      <c r="C29">
        <f>50%*B29</f>
        <v>364.25900000000001</v>
      </c>
      <c r="D29" s="32"/>
    </row>
    <row r="30" spans="1:6" x14ac:dyDescent="0.3">
      <c r="A30" s="11" t="s">
        <v>26</v>
      </c>
      <c r="B30" s="28">
        <f>SUM(E19:E22)</f>
        <v>8.4319212962962951</v>
      </c>
      <c r="D30" s="32"/>
    </row>
    <row r="31" spans="1:6" x14ac:dyDescent="0.3">
      <c r="A31" s="11" t="s">
        <v>27</v>
      </c>
      <c r="B31" s="12">
        <v>2</v>
      </c>
      <c r="D31" s="27" t="s">
        <v>108</v>
      </c>
    </row>
    <row r="32" spans="1:6" x14ac:dyDescent="0.3">
      <c r="A32" s="11" t="s">
        <v>28</v>
      </c>
      <c r="B32" s="12">
        <v>1.85</v>
      </c>
      <c r="D32" t="s">
        <v>109</v>
      </c>
    </row>
    <row r="33" spans="1:4" ht="15" thickBot="1" x14ac:dyDescent="0.35">
      <c r="A33" s="13" t="s">
        <v>29</v>
      </c>
      <c r="B33" s="33">
        <f>B30*B31*B32</f>
        <v>31.198108796296292</v>
      </c>
    </row>
    <row r="35" spans="1:4" x14ac:dyDescent="0.3">
      <c r="A35" t="s">
        <v>30</v>
      </c>
    </row>
    <row r="36" spans="1:4" ht="15" thickBot="1" x14ac:dyDescent="0.35"/>
    <row r="37" spans="1:4" x14ac:dyDescent="0.3">
      <c r="A37" s="41" t="s">
        <v>111</v>
      </c>
      <c r="B37" s="35"/>
      <c r="C37" s="35"/>
      <c r="D37" s="36"/>
    </row>
    <row r="38" spans="1:4" x14ac:dyDescent="0.3">
      <c r="A38" s="37" t="s">
        <v>110</v>
      </c>
      <c r="B38" s="34"/>
      <c r="C38" s="34"/>
      <c r="D38" s="38"/>
    </row>
    <row r="39" spans="1:4" x14ac:dyDescent="0.3">
      <c r="A39" s="39"/>
      <c r="B39" s="34"/>
      <c r="C39" s="34"/>
      <c r="D39" s="38"/>
    </row>
    <row r="40" spans="1:4" x14ac:dyDescent="0.3">
      <c r="A40" s="39" t="s">
        <v>112</v>
      </c>
      <c r="B40" s="34"/>
      <c r="C40" s="34"/>
      <c r="D40" s="38"/>
    </row>
    <row r="41" spans="1:4" ht="15" thickBot="1" x14ac:dyDescent="0.35">
      <c r="A41" s="42" t="s">
        <v>113</v>
      </c>
      <c r="B41" s="3"/>
      <c r="C41" s="3"/>
      <c r="D41" s="40"/>
    </row>
    <row r="43" spans="1:4" x14ac:dyDescent="0.3">
      <c r="A43" s="46"/>
      <c r="B43" s="46"/>
      <c r="C43" s="46"/>
    </row>
  </sheetData>
  <mergeCells count="1">
    <mergeCell ref="A43:C43"/>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B642B4-0464-46AF-9C8C-22E40636ADAB}">
  <sheetPr>
    <tabColor rgb="FF00B0F0"/>
  </sheetPr>
  <dimension ref="A2:H74"/>
  <sheetViews>
    <sheetView topLeftCell="A7" zoomScale="85" zoomScaleNormal="85" workbookViewId="0">
      <selection activeCell="B71" sqref="B71"/>
    </sheetView>
  </sheetViews>
  <sheetFormatPr defaultRowHeight="14.4" x14ac:dyDescent="0.3"/>
  <cols>
    <col min="1" max="1" width="23.77734375" customWidth="1"/>
    <col min="2" max="2" width="50.21875" customWidth="1"/>
    <col min="8" max="9" width="8.77734375" customWidth="1"/>
    <col min="14" max="14" width="27.21875" customWidth="1"/>
    <col min="20" max="20" width="28.21875" customWidth="1"/>
  </cols>
  <sheetData>
    <row r="2" spans="1:8" x14ac:dyDescent="0.3">
      <c r="A2" t="s">
        <v>31</v>
      </c>
    </row>
    <row r="5" spans="1:8" x14ac:dyDescent="0.3">
      <c r="A5" t="s">
        <v>32</v>
      </c>
    </row>
    <row r="6" spans="1:8" x14ac:dyDescent="0.3">
      <c r="A6" t="s">
        <v>116</v>
      </c>
      <c r="B6" s="43">
        <f>(B7+'Water usage calculation'!B29)/2</f>
        <v>664.25900000000001</v>
      </c>
    </row>
    <row r="7" spans="1:8" x14ac:dyDescent="0.3">
      <c r="A7" t="s">
        <v>115</v>
      </c>
      <c r="B7">
        <v>600</v>
      </c>
      <c r="D7" t="s">
        <v>114</v>
      </c>
    </row>
    <row r="8" spans="1:8" ht="15" thickBot="1" x14ac:dyDescent="0.35">
      <c r="A8" s="3" t="s">
        <v>33</v>
      </c>
      <c r="B8" s="3"/>
    </row>
    <row r="9" spans="1:8" ht="17.55" customHeight="1" x14ac:dyDescent="0.3">
      <c r="A9" s="10" t="s">
        <v>34</v>
      </c>
      <c r="B9" s="12">
        <v>170.35</v>
      </c>
      <c r="D9" t="s">
        <v>117</v>
      </c>
      <c r="H9" s="26"/>
    </row>
    <row r="10" spans="1:8" ht="14.55" customHeight="1" x14ac:dyDescent="0.3">
      <c r="A10" s="11" t="s">
        <v>35</v>
      </c>
      <c r="B10" s="12">
        <v>1145.0999999999999</v>
      </c>
      <c r="D10" t="s">
        <v>118</v>
      </c>
    </row>
    <row r="11" spans="1:8" ht="16.2" customHeight="1" thickBot="1" x14ac:dyDescent="0.35">
      <c r="A11" s="13" t="s">
        <v>36</v>
      </c>
      <c r="B11" s="22">
        <v>8</v>
      </c>
      <c r="D11" t="s">
        <v>119</v>
      </c>
    </row>
    <row r="37" spans="1:1" x14ac:dyDescent="0.3">
      <c r="A37" t="s">
        <v>121</v>
      </c>
    </row>
    <row r="40" spans="1:1" x14ac:dyDescent="0.3">
      <c r="A40" t="s">
        <v>37</v>
      </c>
    </row>
    <row r="41" spans="1:1" x14ac:dyDescent="0.3">
      <c r="A41" t="s">
        <v>38</v>
      </c>
    </row>
    <row r="42" spans="1:1" x14ac:dyDescent="0.3">
      <c r="A42" t="s">
        <v>39</v>
      </c>
    </row>
    <row r="43" spans="1:1" x14ac:dyDescent="0.3">
      <c r="A43" t="s">
        <v>40</v>
      </c>
    </row>
    <row r="44" spans="1:1" x14ac:dyDescent="0.3">
      <c r="A44" t="s">
        <v>41</v>
      </c>
    </row>
    <row r="61" spans="1:5" x14ac:dyDescent="0.3">
      <c r="A61" t="s">
        <v>123</v>
      </c>
      <c r="E61" t="s">
        <v>122</v>
      </c>
    </row>
    <row r="66" spans="1:5" x14ac:dyDescent="0.3">
      <c r="A66" t="s">
        <v>120</v>
      </c>
    </row>
    <row r="67" spans="1:5" x14ac:dyDescent="0.3">
      <c r="A67" t="s">
        <v>42</v>
      </c>
    </row>
    <row r="68" spans="1:5" x14ac:dyDescent="0.3">
      <c r="A68" s="23" t="s">
        <v>124</v>
      </c>
      <c r="B68" s="23">
        <f>(1000*B10)+(20000*33.15)</f>
        <v>1808100</v>
      </c>
      <c r="C68" s="23" t="s">
        <v>125</v>
      </c>
      <c r="E68" t="s">
        <v>126</v>
      </c>
    </row>
    <row r="69" spans="1:5" x14ac:dyDescent="0.3">
      <c r="A69" t="s">
        <v>127</v>
      </c>
      <c r="E69" t="s">
        <v>129</v>
      </c>
    </row>
    <row r="70" spans="1:5" x14ac:dyDescent="0.3">
      <c r="A70" t="s">
        <v>128</v>
      </c>
    </row>
    <row r="72" spans="1:5" x14ac:dyDescent="0.3">
      <c r="A72" s="32"/>
    </row>
    <row r="73" spans="1:5" x14ac:dyDescent="0.3">
      <c r="A73" s="32"/>
    </row>
    <row r="74" spans="1:5" x14ac:dyDescent="0.3">
      <c r="A74" s="25" t="s">
        <v>165</v>
      </c>
      <c r="B74" t="s">
        <v>105</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11F8E-8539-4455-867D-5E10676D641C}">
  <sheetPr>
    <tabColor rgb="FF002060"/>
  </sheetPr>
  <dimension ref="A2:H107"/>
  <sheetViews>
    <sheetView showGridLines="0" tabSelected="1" topLeftCell="B34" zoomScale="95" zoomScaleNormal="95" workbookViewId="0">
      <selection activeCell="G13" sqref="G13"/>
    </sheetView>
  </sheetViews>
  <sheetFormatPr defaultRowHeight="14.4" x14ac:dyDescent="0.3"/>
  <cols>
    <col min="1" max="1" width="28.21875" customWidth="1"/>
    <col min="2" max="2" width="26.21875" customWidth="1"/>
    <col min="3" max="3" width="28.21875" customWidth="1"/>
  </cols>
  <sheetData>
    <row r="2" spans="1:1" x14ac:dyDescent="0.3">
      <c r="A2" t="s">
        <v>43</v>
      </c>
    </row>
    <row r="5" spans="1:1" x14ac:dyDescent="0.3">
      <c r="A5" t="s">
        <v>44</v>
      </c>
    </row>
    <row r="33" spans="1:8" x14ac:dyDescent="0.3">
      <c r="A33" t="s">
        <v>166</v>
      </c>
      <c r="H33" t="s">
        <v>167</v>
      </c>
    </row>
    <row r="61" spans="1:8" x14ac:dyDescent="0.3">
      <c r="A61" t="s">
        <v>168</v>
      </c>
      <c r="H61" t="s">
        <v>169</v>
      </c>
    </row>
    <row r="63" spans="1:8" x14ac:dyDescent="0.3">
      <c r="A63" t="s">
        <v>131</v>
      </c>
    </row>
    <row r="64" spans="1:8" x14ac:dyDescent="0.3">
      <c r="A64" t="s">
        <v>132</v>
      </c>
    </row>
    <row r="65" spans="1:2" x14ac:dyDescent="0.3">
      <c r="A65" t="s">
        <v>130</v>
      </c>
    </row>
    <row r="66" spans="1:2" x14ac:dyDescent="0.3">
      <c r="A66" t="s">
        <v>96</v>
      </c>
      <c r="B66" t="s">
        <v>97</v>
      </c>
    </row>
    <row r="67" spans="1:2" x14ac:dyDescent="0.3">
      <c r="A67" t="s">
        <v>99</v>
      </c>
      <c r="B67" t="s">
        <v>98</v>
      </c>
    </row>
    <row r="68" spans="1:2" x14ac:dyDescent="0.3">
      <c r="A68" t="s">
        <v>101</v>
      </c>
      <c r="B68" t="s">
        <v>100</v>
      </c>
    </row>
    <row r="69" spans="1:2" x14ac:dyDescent="0.3">
      <c r="A69" t="s">
        <v>102</v>
      </c>
      <c r="B69" t="s">
        <v>103</v>
      </c>
    </row>
    <row r="72" spans="1:2" x14ac:dyDescent="0.3">
      <c r="A72" t="s">
        <v>45</v>
      </c>
    </row>
    <row r="73" spans="1:2" x14ac:dyDescent="0.3">
      <c r="A73" t="s">
        <v>133</v>
      </c>
    </row>
    <row r="74" spans="1:2" x14ac:dyDescent="0.3">
      <c r="A74" t="s">
        <v>134</v>
      </c>
    </row>
    <row r="75" spans="1:2" x14ac:dyDescent="0.3">
      <c r="A75" t="s">
        <v>135</v>
      </c>
    </row>
    <row r="76" spans="1:2" x14ac:dyDescent="0.3">
      <c r="A76" t="s">
        <v>136</v>
      </c>
    </row>
    <row r="77" spans="1:2" x14ac:dyDescent="0.3">
      <c r="A77" t="s">
        <v>137</v>
      </c>
    </row>
    <row r="78" spans="1:2" x14ac:dyDescent="0.3">
      <c r="A78" t="s">
        <v>138</v>
      </c>
    </row>
    <row r="82" spans="1:3" x14ac:dyDescent="0.3">
      <c r="A82" t="s">
        <v>46</v>
      </c>
    </row>
    <row r="83" spans="1:3" x14ac:dyDescent="0.3">
      <c r="A83" t="s">
        <v>139</v>
      </c>
    </row>
    <row r="86" spans="1:3" ht="15" thickBot="1" x14ac:dyDescent="0.35">
      <c r="A86" s="3" t="s">
        <v>47</v>
      </c>
      <c r="B86" s="3"/>
      <c r="C86" s="3"/>
    </row>
    <row r="87" spans="1:3" ht="15" thickBot="1" x14ac:dyDescent="0.35">
      <c r="A87" s="8" t="s">
        <v>48</v>
      </c>
      <c r="B87" s="8" t="s">
        <v>49</v>
      </c>
      <c r="C87" s="8" t="s">
        <v>50</v>
      </c>
    </row>
    <row r="88" spans="1:3" x14ac:dyDescent="0.3">
      <c r="A88" t="s">
        <v>51</v>
      </c>
      <c r="B88" s="19">
        <v>37</v>
      </c>
      <c r="C88" s="19">
        <v>58</v>
      </c>
    </row>
    <row r="89" spans="1:3" x14ac:dyDescent="0.3">
      <c r="A89" t="s">
        <v>52</v>
      </c>
      <c r="B89" s="12">
        <v>15</v>
      </c>
      <c r="C89" s="12">
        <v>57</v>
      </c>
    </row>
    <row r="90" spans="1:3" x14ac:dyDescent="0.3">
      <c r="A90" t="s">
        <v>53</v>
      </c>
      <c r="B90" s="12">
        <v>77.8</v>
      </c>
      <c r="C90" s="12">
        <v>0</v>
      </c>
    </row>
    <row r="91" spans="1:3" ht="15" thickBot="1" x14ac:dyDescent="0.35">
      <c r="A91" s="3" t="s">
        <v>54</v>
      </c>
      <c r="B91" s="20">
        <v>0</v>
      </c>
      <c r="C91" s="20">
        <v>59.8</v>
      </c>
    </row>
    <row r="105" spans="1:1" x14ac:dyDescent="0.3">
      <c r="A105" t="s">
        <v>164</v>
      </c>
    </row>
    <row r="106" spans="1:1" x14ac:dyDescent="0.3">
      <c r="A106" t="s">
        <v>104</v>
      </c>
    </row>
    <row r="107" spans="1:1" x14ac:dyDescent="0.3">
      <c r="A107" t="s">
        <v>106</v>
      </c>
    </row>
  </sheetData>
  <pageMargins left="0.7" right="0.7" top="0.75" bottom="0.75" header="0.3" footer="0.3"/>
  <pageSetup paperSize="9" orientation="portrait" horizontalDpi="1200" verticalDpi="12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D4AEB2-7C70-4B2D-AFA4-ADCD2A5CB8FD}">
  <sheetPr>
    <tabColor theme="9" tint="-0.249977111117893"/>
  </sheetPr>
  <dimension ref="A2:M48"/>
  <sheetViews>
    <sheetView topLeftCell="A19" zoomScaleNormal="100" workbookViewId="0">
      <selection activeCell="E53" sqref="E53"/>
    </sheetView>
  </sheetViews>
  <sheetFormatPr defaultRowHeight="14.4" x14ac:dyDescent="0.3"/>
  <cols>
    <col min="1" max="1" width="9.44140625" customWidth="1"/>
    <col min="2" max="2" width="18" customWidth="1"/>
    <col min="3" max="3" width="15.44140625" customWidth="1"/>
    <col min="4" max="4" width="10.21875" customWidth="1"/>
    <col min="6" max="6" width="20" customWidth="1"/>
    <col min="7" max="7" width="13.21875" customWidth="1"/>
    <col min="11" max="11" width="35.5546875" customWidth="1"/>
    <col min="12" max="12" width="17.77734375" customWidth="1"/>
    <col min="13" max="13" width="18.21875" customWidth="1"/>
    <col min="14" max="14" width="27.21875" customWidth="1"/>
    <col min="20" max="20" width="28.21875" customWidth="1"/>
  </cols>
  <sheetData>
    <row r="2" spans="1:13" x14ac:dyDescent="0.3">
      <c r="A2" t="s">
        <v>55</v>
      </c>
    </row>
    <row r="3" spans="1:13" x14ac:dyDescent="0.3">
      <c r="A3" t="s">
        <v>56</v>
      </c>
    </row>
    <row r="6" spans="1:13" ht="15" thickBot="1" x14ac:dyDescent="0.35">
      <c r="A6" s="3" t="s">
        <v>57</v>
      </c>
      <c r="B6" s="3"/>
      <c r="C6" s="3"/>
      <c r="D6" s="3"/>
      <c r="E6" s="3"/>
      <c r="F6" s="3"/>
      <c r="G6" s="3"/>
      <c r="K6" s="3" t="s">
        <v>58</v>
      </c>
      <c r="L6" s="3"/>
      <c r="M6" s="3"/>
    </row>
    <row r="7" spans="1:13" ht="15" thickBot="1" x14ac:dyDescent="0.35">
      <c r="A7" s="1" t="s">
        <v>13</v>
      </c>
      <c r="B7" s="1" t="s">
        <v>59</v>
      </c>
      <c r="C7" s="1" t="s">
        <v>60</v>
      </c>
      <c r="D7" s="1" t="s">
        <v>61</v>
      </c>
      <c r="E7" s="1" t="s">
        <v>62</v>
      </c>
      <c r="F7" s="1" t="s">
        <v>63</v>
      </c>
      <c r="G7" s="1" t="s">
        <v>64</v>
      </c>
      <c r="K7" s="8"/>
      <c r="L7" s="2" t="s">
        <v>65</v>
      </c>
      <c r="M7" s="2" t="s">
        <v>66</v>
      </c>
    </row>
    <row r="8" spans="1:13" x14ac:dyDescent="0.3">
      <c r="A8" s="1">
        <v>1</v>
      </c>
      <c r="B8" s="12" t="s">
        <v>78</v>
      </c>
      <c r="C8" s="12" t="s">
        <v>77</v>
      </c>
      <c r="D8" s="12">
        <v>1544.7</v>
      </c>
      <c r="E8" s="12" t="s">
        <v>142</v>
      </c>
      <c r="F8" s="12">
        <f>G8/D8</f>
        <v>160.15083835048875</v>
      </c>
      <c r="G8" s="12">
        <v>247385</v>
      </c>
      <c r="K8" s="11" t="s">
        <v>69</v>
      </c>
      <c r="L8" s="12">
        <v>1109.45</v>
      </c>
      <c r="M8" s="12">
        <v>635.32000000000005</v>
      </c>
    </row>
    <row r="9" spans="1:13" x14ac:dyDescent="0.3">
      <c r="A9" s="1">
        <v>2</v>
      </c>
      <c r="B9" s="12" t="s">
        <v>77</v>
      </c>
      <c r="C9" s="12" t="s">
        <v>75</v>
      </c>
      <c r="D9" s="12">
        <v>135.19999999999999</v>
      </c>
      <c r="E9" s="12" t="s">
        <v>140</v>
      </c>
      <c r="F9" s="12">
        <f t="shared" ref="F9:F15" si="0">G9/D9</f>
        <v>184.6301775147929</v>
      </c>
      <c r="G9" s="12">
        <v>24962</v>
      </c>
      <c r="K9" s="11" t="s">
        <v>71</v>
      </c>
      <c r="L9" s="12">
        <f>L8*365</f>
        <v>404949.25</v>
      </c>
      <c r="M9" s="12">
        <f>M8*365</f>
        <v>231891.80000000002</v>
      </c>
    </row>
    <row r="10" spans="1:13" x14ac:dyDescent="0.3">
      <c r="A10" s="1">
        <v>3</v>
      </c>
      <c r="B10" s="12" t="s">
        <v>75</v>
      </c>
      <c r="C10" s="12" t="s">
        <v>74</v>
      </c>
      <c r="D10" s="12">
        <v>153.83000000000001</v>
      </c>
      <c r="E10" s="12" t="s">
        <v>142</v>
      </c>
      <c r="F10" s="12">
        <f t="shared" si="0"/>
        <v>160.14431515309107</v>
      </c>
      <c r="G10" s="12">
        <v>24635</v>
      </c>
      <c r="K10" t="s">
        <v>73</v>
      </c>
      <c r="L10" s="12">
        <f>L17*10%</f>
        <v>1000</v>
      </c>
      <c r="M10" s="12">
        <f>L17*10%</f>
        <v>1000</v>
      </c>
    </row>
    <row r="11" spans="1:13" ht="15" thickBot="1" x14ac:dyDescent="0.35">
      <c r="A11" s="1">
        <v>4</v>
      </c>
      <c r="B11" s="12" t="s">
        <v>74</v>
      </c>
      <c r="C11" s="12" t="s">
        <v>72</v>
      </c>
      <c r="D11" s="12">
        <v>129.72</v>
      </c>
      <c r="E11" s="12" t="s">
        <v>140</v>
      </c>
      <c r="F11" s="12">
        <f t="shared" si="0"/>
        <v>184.62072155411656</v>
      </c>
      <c r="G11" s="12">
        <v>23949</v>
      </c>
      <c r="K11" s="24" t="s">
        <v>147</v>
      </c>
      <c r="L11" s="22">
        <f>L9*L18/100</f>
        <v>48593.91</v>
      </c>
      <c r="M11" s="20">
        <f>M9*L18/100</f>
        <v>27827.016</v>
      </c>
    </row>
    <row r="12" spans="1:13" x14ac:dyDescent="0.3">
      <c r="A12" s="1">
        <v>5</v>
      </c>
      <c r="B12" s="12" t="s">
        <v>72</v>
      </c>
      <c r="C12" s="12" t="s">
        <v>143</v>
      </c>
      <c r="D12" s="12">
        <v>89.1</v>
      </c>
      <c r="E12" s="12" t="s">
        <v>140</v>
      </c>
      <c r="F12" s="12">
        <f t="shared" si="0"/>
        <v>184.6240179573513</v>
      </c>
      <c r="G12" s="12">
        <v>16450</v>
      </c>
      <c r="K12" s="11" t="s">
        <v>76</v>
      </c>
      <c r="L12" s="19">
        <f>SUM(L10:M11)</f>
        <v>78420.926000000007</v>
      </c>
    </row>
    <row r="13" spans="1:13" x14ac:dyDescent="0.3">
      <c r="A13" s="1">
        <v>6</v>
      </c>
      <c r="B13" s="12" t="s">
        <v>143</v>
      </c>
      <c r="C13" s="12" t="s">
        <v>70</v>
      </c>
      <c r="D13" s="12">
        <v>193</v>
      </c>
      <c r="E13" s="12" t="s">
        <v>140</v>
      </c>
      <c r="F13" s="12">
        <f t="shared" si="0"/>
        <v>184.6321243523316</v>
      </c>
      <c r="G13" s="12">
        <v>35634</v>
      </c>
    </row>
    <row r="14" spans="1:13" x14ac:dyDescent="0.3">
      <c r="A14" s="1">
        <v>7</v>
      </c>
      <c r="B14" s="12" t="s">
        <v>70</v>
      </c>
      <c r="C14" s="12" t="s">
        <v>68</v>
      </c>
      <c r="D14" s="12">
        <v>252.17</v>
      </c>
      <c r="E14" s="12" t="s">
        <v>141</v>
      </c>
      <c r="F14" s="12">
        <f t="shared" si="0"/>
        <v>217.2661299916723</v>
      </c>
      <c r="G14" s="12">
        <v>54788</v>
      </c>
      <c r="K14" s="47" t="s">
        <v>79</v>
      </c>
      <c r="L14" s="48">
        <f>L12/(L17*2)</f>
        <v>3.9210463000000004</v>
      </c>
    </row>
    <row r="15" spans="1:13" ht="15" customHeight="1" thickBot="1" x14ac:dyDescent="0.35">
      <c r="A15" s="44">
        <v>8</v>
      </c>
      <c r="B15" s="12" t="s">
        <v>68</v>
      </c>
      <c r="C15" s="20" t="s">
        <v>67</v>
      </c>
      <c r="D15" s="20">
        <v>1073.5999999999999</v>
      </c>
      <c r="E15" s="20" t="s">
        <v>140</v>
      </c>
      <c r="F15" s="12">
        <f t="shared" si="0"/>
        <v>184.62276453055142</v>
      </c>
      <c r="G15" s="20">
        <v>198211</v>
      </c>
      <c r="K15" s="47"/>
      <c r="L15" s="49"/>
    </row>
    <row r="16" spans="1:13" ht="15" thickBot="1" x14ac:dyDescent="0.35">
      <c r="A16" s="3"/>
      <c r="B16" s="3"/>
      <c r="C16" s="3"/>
      <c r="D16" s="3"/>
      <c r="E16" s="3"/>
      <c r="F16" s="18" t="s">
        <v>80</v>
      </c>
      <c r="G16" s="21">
        <f>SUM(G8:G15)</f>
        <v>626014</v>
      </c>
    </row>
    <row r="17" spans="11:13" x14ac:dyDescent="0.3">
      <c r="K17" t="s">
        <v>144</v>
      </c>
      <c r="L17">
        <f>10000</f>
        <v>10000</v>
      </c>
      <c r="M17" t="s">
        <v>125</v>
      </c>
    </row>
    <row r="18" spans="11:13" x14ac:dyDescent="0.3">
      <c r="K18" t="s">
        <v>145</v>
      </c>
      <c r="L18">
        <v>12</v>
      </c>
      <c r="M18" t="s">
        <v>146</v>
      </c>
    </row>
    <row r="48" spans="1:1" x14ac:dyDescent="0.3">
      <c r="A48" t="s">
        <v>170</v>
      </c>
    </row>
  </sheetData>
  <mergeCells count="2">
    <mergeCell ref="K14:K15"/>
    <mergeCell ref="L14:L15"/>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E54581-E656-4221-820C-DA825792B60C}">
  <sheetPr>
    <tabColor rgb="FFFFFF00"/>
  </sheetPr>
  <dimension ref="A2:A148"/>
  <sheetViews>
    <sheetView topLeftCell="A7" zoomScale="70" zoomScaleNormal="70" workbookViewId="0">
      <selection activeCell="A148" sqref="A148"/>
    </sheetView>
  </sheetViews>
  <sheetFormatPr defaultRowHeight="14.4" x14ac:dyDescent="0.3"/>
  <sheetData>
    <row r="2" spans="1:1" x14ac:dyDescent="0.3">
      <c r="A2" t="s">
        <v>81</v>
      </c>
    </row>
    <row r="4" spans="1:1" x14ac:dyDescent="0.3">
      <c r="A4" t="s">
        <v>82</v>
      </c>
    </row>
    <row r="5" spans="1:1" x14ac:dyDescent="0.3">
      <c r="A5" t="s">
        <v>83</v>
      </c>
    </row>
    <row r="6" spans="1:1" x14ac:dyDescent="0.3">
      <c r="A6" t="s">
        <v>84</v>
      </c>
    </row>
    <row r="40" spans="1:1" x14ac:dyDescent="0.3">
      <c r="A40" t="s">
        <v>171</v>
      </c>
    </row>
    <row r="75" spans="1:1" x14ac:dyDescent="0.3">
      <c r="A75" t="s">
        <v>172</v>
      </c>
    </row>
    <row r="112" spans="1:1" x14ac:dyDescent="0.3">
      <c r="A112" t="s">
        <v>173</v>
      </c>
    </row>
    <row r="148" spans="1:1" x14ac:dyDescent="0.3">
      <c r="A148" t="s">
        <v>174</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B44480-ABC2-4230-AF34-AF0FECA42341}">
  <sheetPr>
    <tabColor theme="5" tint="0.59999389629810485"/>
  </sheetPr>
  <dimension ref="A2:C43"/>
  <sheetViews>
    <sheetView workbookViewId="0">
      <selection activeCell="A43" sqref="A43"/>
    </sheetView>
  </sheetViews>
  <sheetFormatPr defaultRowHeight="14.4" x14ac:dyDescent="0.3"/>
  <sheetData>
    <row r="2" spans="1:3" x14ac:dyDescent="0.3">
      <c r="A2" t="s">
        <v>92</v>
      </c>
    </row>
    <row r="3" spans="1:3" x14ac:dyDescent="0.3">
      <c r="A3" t="s">
        <v>93</v>
      </c>
    </row>
    <row r="9" spans="1:3" x14ac:dyDescent="0.3">
      <c r="C9" t="s">
        <v>94</v>
      </c>
    </row>
    <row r="42" spans="1:1" x14ac:dyDescent="0.3">
      <c r="A42" t="s">
        <v>162</v>
      </c>
    </row>
    <row r="43" spans="1:1" x14ac:dyDescent="0.3">
      <c r="A43" t="s">
        <v>163</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0F0D64-655F-430D-B700-67D42933F51C}">
  <sheetPr>
    <tabColor theme="5" tint="-0.499984740745262"/>
  </sheetPr>
  <dimension ref="A2:B115"/>
  <sheetViews>
    <sheetView topLeftCell="A25" zoomScaleNormal="100" workbookViewId="0">
      <selection activeCell="C117" sqref="C117"/>
    </sheetView>
  </sheetViews>
  <sheetFormatPr defaultRowHeight="14.4" x14ac:dyDescent="0.3"/>
  <cols>
    <col min="1" max="1" width="53.21875" customWidth="1"/>
    <col min="2" max="2" width="34.21875" customWidth="1"/>
    <col min="3" max="3" width="23.21875" customWidth="1"/>
  </cols>
  <sheetData>
    <row r="2" spans="1:1" x14ac:dyDescent="0.3">
      <c r="A2" t="s">
        <v>85</v>
      </c>
    </row>
    <row r="5" spans="1:1" x14ac:dyDescent="0.3">
      <c r="A5" t="s">
        <v>86</v>
      </c>
    </row>
    <row r="6" spans="1:1" ht="18" customHeight="1" x14ac:dyDescent="0.3">
      <c r="A6" t="s">
        <v>148</v>
      </c>
    </row>
    <row r="7" spans="1:1" x14ac:dyDescent="0.3">
      <c r="A7" t="s">
        <v>149</v>
      </c>
    </row>
    <row r="8" spans="1:1" x14ac:dyDescent="0.3">
      <c r="A8" t="s">
        <v>150</v>
      </c>
    </row>
    <row r="12" spans="1:1" x14ac:dyDescent="0.3">
      <c r="A12" t="s">
        <v>87</v>
      </c>
    </row>
    <row r="42" spans="1:1" x14ac:dyDescent="0.3">
      <c r="A42" t="s">
        <v>175</v>
      </c>
    </row>
    <row r="44" spans="1:1" x14ac:dyDescent="0.3">
      <c r="A44" t="s">
        <v>151</v>
      </c>
    </row>
    <row r="45" spans="1:1" x14ac:dyDescent="0.3">
      <c r="A45" t="s">
        <v>152</v>
      </c>
    </row>
    <row r="53" spans="1:2" ht="15" thickBot="1" x14ac:dyDescent="0.35">
      <c r="A53" s="3" t="s">
        <v>88</v>
      </c>
      <c r="B53" s="3"/>
    </row>
    <row r="54" spans="1:2" x14ac:dyDescent="0.3">
      <c r="A54" t="s">
        <v>89</v>
      </c>
      <c r="B54" s="12">
        <v>1</v>
      </c>
    </row>
    <row r="55" spans="1:2" x14ac:dyDescent="0.3">
      <c r="A55" s="11" t="s">
        <v>90</v>
      </c>
      <c r="B55" s="28">
        <v>0.91200000000000003</v>
      </c>
    </row>
    <row r="56" spans="1:2" x14ac:dyDescent="0.3">
      <c r="A56" s="11" t="s">
        <v>153</v>
      </c>
      <c r="B56" s="28">
        <v>5.202</v>
      </c>
    </row>
    <row r="57" spans="1:2" ht="15" thickBot="1" x14ac:dyDescent="0.35">
      <c r="A57" s="13" t="s">
        <v>154</v>
      </c>
      <c r="B57" s="22">
        <v>4.9800000000000004</v>
      </c>
    </row>
    <row r="63" spans="1:2" x14ac:dyDescent="0.3">
      <c r="A63" s="23" t="s">
        <v>91</v>
      </c>
    </row>
    <row r="66" spans="1:1" x14ac:dyDescent="0.3">
      <c r="A66" t="s">
        <v>107</v>
      </c>
    </row>
    <row r="104" spans="1:1" x14ac:dyDescent="0.3">
      <c r="A104" t="s">
        <v>176</v>
      </c>
    </row>
    <row r="106" spans="1:1" ht="57.6" x14ac:dyDescent="0.3">
      <c r="A106" s="45" t="s">
        <v>155</v>
      </c>
    </row>
    <row r="108" spans="1:1" x14ac:dyDescent="0.3">
      <c r="A108" t="s">
        <v>156</v>
      </c>
    </row>
    <row r="109" spans="1:1" x14ac:dyDescent="0.3">
      <c r="A109" t="s">
        <v>157</v>
      </c>
    </row>
    <row r="110" spans="1:1" x14ac:dyDescent="0.3">
      <c r="A110" t="s">
        <v>158</v>
      </c>
    </row>
    <row r="111" spans="1:1" x14ac:dyDescent="0.3">
      <c r="A111" t="s">
        <v>159</v>
      </c>
    </row>
    <row r="112" spans="1:1" x14ac:dyDescent="0.3">
      <c r="A112" t="s">
        <v>160</v>
      </c>
    </row>
    <row r="113" spans="1:1" x14ac:dyDescent="0.3">
      <c r="A113" t="s">
        <v>161</v>
      </c>
    </row>
    <row r="115" spans="1:1" x14ac:dyDescent="0.3">
      <c r="A115" t="s">
        <v>177</v>
      </c>
    </row>
  </sheetData>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1A33E5-2E85-4A1D-BF19-CFFFA0BFDFCD}">
  <sheetPr>
    <tabColor theme="9" tint="-0.249977111117893"/>
  </sheetPr>
  <dimension ref="A2:B59"/>
  <sheetViews>
    <sheetView zoomScale="60" zoomScaleNormal="60" workbookViewId="0">
      <selection activeCell="G59" sqref="G59"/>
    </sheetView>
  </sheetViews>
  <sheetFormatPr defaultRowHeight="14.4" x14ac:dyDescent="0.3"/>
  <sheetData>
    <row r="2" spans="1:2" x14ac:dyDescent="0.3">
      <c r="A2" t="s">
        <v>95</v>
      </c>
    </row>
    <row r="6" spans="1:2" x14ac:dyDescent="0.3">
      <c r="B6" t="s">
        <v>94</v>
      </c>
    </row>
    <row r="59" spans="1:1" x14ac:dyDescent="0.3">
      <c r="A59" t="s">
        <v>178</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AD25078E5CE8BD438F787D387E1A8156" ma:contentTypeVersion="13" ma:contentTypeDescription="Create a new document." ma:contentTypeScope="" ma:versionID="c6fc805565e24afece0dfa95b08cccd0">
  <xsd:schema xmlns:xsd="http://www.w3.org/2001/XMLSchema" xmlns:xs="http://www.w3.org/2001/XMLSchema" xmlns:p="http://schemas.microsoft.com/office/2006/metadata/properties" xmlns:ns2="4e509732-20ab-4fdb-9014-be5586a69d9c" xmlns:ns3="f6e3fbd9-8fe7-4232-a51c-98b2921918f5" targetNamespace="http://schemas.microsoft.com/office/2006/metadata/properties" ma:root="true" ma:fieldsID="ff8284f8f4664f7d5cdb11a4d013cf0a" ns2:_="" ns3:_="">
    <xsd:import namespace="4e509732-20ab-4fdb-9014-be5586a69d9c"/>
    <xsd:import namespace="f6e3fbd9-8fe7-4232-a51c-98b2921918f5"/>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AutoTags" minOccurs="0"/>
                <xsd:element ref="ns3:MediaServiceDateTaken" minOccurs="0"/>
                <xsd:element ref="ns3:MediaServiceOCR" minOccurs="0"/>
                <xsd:element ref="ns3:MediaServiceGenerationTime" minOccurs="0"/>
                <xsd:element ref="ns3:MediaServiceEventHashCode" minOccurs="0"/>
                <xsd:element ref="ns3:MediaServiceAutoKeyPoints" minOccurs="0"/>
                <xsd:element ref="ns3:MediaServiceKeyPoints" minOccurs="0"/>
                <xsd:element ref="ns3:MediaLengthInSeconds" minOccurs="0"/>
                <xsd:element ref="ns3: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e509732-20ab-4fdb-9014-be5586a69d9c" elementFormDefault="qualified">
    <xsd:import namespace="http://schemas.microsoft.com/office/2006/documentManagement/types"/>
    <xsd:import namespace="http://schemas.microsoft.com/office/infopath/2007/PartnerControls"/>
    <xsd:element name="SharedWithUsers" ma:index="8" nillable="true" ma:displayName="Shared With"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description=""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f6e3fbd9-8fe7-4232-a51c-98b2921918f5" elementFormDefault="qualified">
    <xsd:import namespace="http://schemas.microsoft.com/office/2006/documentManagement/types"/>
    <xsd:import namespace="http://schemas.microsoft.com/office/infopath/2007/PartnerControls"/>
    <xsd:element name="MediaServiceMetadata" ma:index="10" nillable="true" ma:displayName="MediaServiceMetadata" ma:description="" ma:hidden="true" ma:internalName="MediaServiceMetadata" ma:readOnly="true">
      <xsd:simpleType>
        <xsd:restriction base="dms:Note"/>
      </xsd:simpleType>
    </xsd:element>
    <xsd:element name="MediaServiceFastMetadata" ma:index="11" nillable="true" ma:displayName="MediaServiceFastMetadata" ma:description="" ma:hidden="true" ma:internalName="MediaServiceFastMetadata" ma:readOnly="true">
      <xsd:simpleType>
        <xsd:restriction base="dms:Note"/>
      </xsd:simpleType>
    </xsd:element>
    <xsd:element name="MediaServiceAutoTags" ma:index="12" nillable="true" ma:displayName="MediaServiceAutoTags" ma:description="" ma:internalName="MediaServiceAutoTags" ma:readOnly="true">
      <xsd:simpleType>
        <xsd:restriction base="dms:Text"/>
      </xsd:simpleType>
    </xsd:element>
    <xsd:element name="MediaServiceDateTaken" ma:index="13" nillable="true" ma:displayName="MediaServiceDateTaken" ma:hidden="true" ma:internalName="MediaServiceDateTaken" ma:readOnly="true">
      <xsd:simpleType>
        <xsd:restriction base="dms:Text"/>
      </xsd:simpleType>
    </xsd:element>
    <xsd:element name="MediaServiceOCR" ma:index="14" nillable="true" ma:displayName="MediaServiceOCR" ma:internalName="MediaServiceOCR" ma:readOnly="true">
      <xsd:simpleType>
        <xsd:restriction base="dms:Note">
          <xsd:maxLength value="255"/>
        </xsd:restrictio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AutoKeyPoints" ma:index="17" nillable="true" ma:displayName="MediaServiceAutoKeyPoints" ma:hidden="true" ma:internalName="MediaServiceAutoKeyPoints" ma:readOnly="true">
      <xsd:simpleType>
        <xsd:restriction base="dms:Note"/>
      </xsd:simpleType>
    </xsd:element>
    <xsd:element name="MediaServiceKeyPoints" ma:index="18" nillable="true" ma:displayName="KeyPoints" ma:internalName="MediaServiceKeyPoints" ma:readOnly="true">
      <xsd:simpleType>
        <xsd:restriction base="dms:Note">
          <xsd:maxLength value="255"/>
        </xsd:restriction>
      </xsd:simpleType>
    </xsd:element>
    <xsd:element name="MediaLengthInSeconds" ma:index="19" nillable="true" ma:displayName="Length (seconds)" ma:internalName="MediaLengthInSeconds" ma:readOnly="true">
      <xsd:simpleType>
        <xsd:restriction base="dms:Unknown"/>
      </xsd:simpleType>
    </xsd:element>
    <xsd:element name="MediaServiceLocation" ma:index="20" nillable="true" ma:displayName="Location" ma:internalName="MediaServiceLocation"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3D9797C-E606-4A49-A40E-EC769132BF16}">
  <ds:schemaRefs>
    <ds:schemaRef ds:uri="f6e3fbd9-8fe7-4232-a51c-98b2921918f5"/>
    <ds:schemaRef ds:uri="http://purl.org/dc/elements/1.1/"/>
    <ds:schemaRef ds:uri="http://www.w3.org/XML/1998/namespace"/>
    <ds:schemaRef ds:uri="http://schemas.microsoft.com/office/2006/documentManagement/types"/>
    <ds:schemaRef ds:uri="http://schemas.microsoft.com/office/infopath/2007/PartnerControls"/>
    <ds:schemaRef ds:uri="http://purl.org/dc/dcmitype/"/>
    <ds:schemaRef ds:uri="4e509732-20ab-4fdb-9014-be5586a69d9c"/>
    <ds:schemaRef ds:uri="http://schemas.openxmlformats.org/package/2006/metadata/core-properties"/>
    <ds:schemaRef ds:uri="http://schemas.microsoft.com/office/2006/metadata/properties"/>
    <ds:schemaRef ds:uri="http://purl.org/dc/terms/"/>
  </ds:schemaRefs>
</ds:datastoreItem>
</file>

<file path=customXml/itemProps2.xml><?xml version="1.0" encoding="utf-8"?>
<ds:datastoreItem xmlns:ds="http://schemas.openxmlformats.org/officeDocument/2006/customXml" ds:itemID="{F0653EFF-6845-4386-BE50-5793F338011E}">
  <ds:schemaRefs>
    <ds:schemaRef ds:uri="http://schemas.microsoft.com/sharepoint/v3/contenttype/forms"/>
  </ds:schemaRefs>
</ds:datastoreItem>
</file>

<file path=customXml/itemProps3.xml><?xml version="1.0" encoding="utf-8"?>
<ds:datastoreItem xmlns:ds="http://schemas.openxmlformats.org/officeDocument/2006/customXml" ds:itemID="{6A27EA81-768D-412D-AAA9-84C1BF173E9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e509732-20ab-4fdb-9014-be5586a69d9c"/>
    <ds:schemaRef ds:uri="f6e3fbd9-8fe7-4232-a51c-98b2921918f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Water usage calculation</vt:lpstr>
      <vt:lpstr>Water Tower</vt:lpstr>
      <vt:lpstr>Structure and model settings</vt:lpstr>
      <vt:lpstr>Dimensioning and cost analysis </vt:lpstr>
      <vt:lpstr>Profile from Water</vt:lpstr>
      <vt:lpstr>Profile from Sewer</vt:lpstr>
      <vt:lpstr>Sewer network results</vt:lpstr>
      <vt:lpstr>Layout</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Lauri Rantala</dc:creator>
  <cp:keywords/>
  <dc:description/>
  <cp:lastModifiedBy>hphung@student.ubc.ca</cp:lastModifiedBy>
  <cp:revision/>
  <dcterms:created xsi:type="dcterms:W3CDTF">2022-02-10T13:35:51Z</dcterms:created>
  <dcterms:modified xsi:type="dcterms:W3CDTF">2025-02-22T05:16:29Z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0x010100AD25078E5CE8BD438F787D387E1A8156</vt:lpwstr>
  </property>
</Properties>
</file>